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\data\Projekce\2017\170102_SPSE bezbariérové řešení\Final PDS\PDF\F_Soupis prací\"/>
    </mc:Choice>
  </mc:AlternateContent>
  <bookViews>
    <workbookView xWindow="0" yWindow="0" windowWidth="15492" windowHeight="8988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Naklady" sheetId="12" r:id="rId4"/>
    <sheet name="1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Naklady'!$1:$7</definedName>
    <definedName name="_xlnm.Print_Titles" localSheetId="4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Naklady'!$A$1:$W$13</definedName>
    <definedName name="_xlnm.Print_Area" localSheetId="4">'1 1 Pol'!$A$1:$W$201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7102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45" i="12" l="1"/>
  <c r="O45" i="12"/>
  <c r="K45" i="12"/>
  <c r="I45" i="12"/>
  <c r="G45" i="12"/>
  <c r="M45" i="12" s="1"/>
  <c r="Q49" i="12"/>
  <c r="O49" i="12"/>
  <c r="K49" i="12"/>
  <c r="I49" i="12"/>
  <c r="G49" i="12"/>
  <c r="M49" i="12" s="1"/>
  <c r="Q47" i="12"/>
  <c r="O47" i="12"/>
  <c r="K47" i="12"/>
  <c r="I47" i="12"/>
  <c r="G47" i="12"/>
  <c r="M47" i="12" s="1"/>
  <c r="V47" i="12" l="1"/>
  <c r="V45" i="12"/>
  <c r="AF52" i="12" l="1"/>
  <c r="AE52" i="12"/>
  <c r="V43" i="12"/>
  <c r="Q43" i="12"/>
  <c r="O43" i="12"/>
  <c r="K43" i="12"/>
  <c r="I43" i="12"/>
  <c r="G43" i="12"/>
  <c r="M43" i="12" s="1"/>
  <c r="V41" i="12"/>
  <c r="Q41" i="12"/>
  <c r="O41" i="12"/>
  <c r="K41" i="12"/>
  <c r="I41" i="12"/>
  <c r="G41" i="12"/>
  <c r="M41" i="12" s="1"/>
  <c r="BA40" i="12"/>
  <c r="V39" i="12"/>
  <c r="Q39" i="12"/>
  <c r="O39" i="12"/>
  <c r="K39" i="12"/>
  <c r="I39" i="12"/>
  <c r="G39" i="12"/>
  <c r="M39" i="12" s="1"/>
  <c r="V38" i="12"/>
  <c r="Q38" i="12"/>
  <c r="O38" i="12"/>
  <c r="K38" i="12"/>
  <c r="I38" i="12"/>
  <c r="G38" i="12"/>
  <c r="M38" i="12" s="1"/>
  <c r="V36" i="12"/>
  <c r="Q36" i="12"/>
  <c r="O36" i="12"/>
  <c r="K36" i="12"/>
  <c r="I36" i="12"/>
  <c r="G36" i="12"/>
  <c r="M36" i="12" s="1"/>
  <c r="BA35" i="12"/>
  <c r="V34" i="12"/>
  <c r="Q34" i="12"/>
  <c r="O34" i="12"/>
  <c r="K34" i="12"/>
  <c r="I34" i="12"/>
  <c r="G34" i="12"/>
  <c r="V24" i="12"/>
  <c r="Q24" i="12"/>
  <c r="O24" i="12"/>
  <c r="K24" i="12"/>
  <c r="I24" i="12"/>
  <c r="G24" i="12"/>
  <c r="M24" i="12" s="1"/>
  <c r="BA22" i="12"/>
  <c r="V18" i="12"/>
  <c r="Q18" i="12"/>
  <c r="O18" i="12"/>
  <c r="K18" i="12"/>
  <c r="I18" i="12"/>
  <c r="G18" i="12"/>
  <c r="M18" i="12" s="1"/>
  <c r="BA15" i="12"/>
  <c r="V9" i="12"/>
  <c r="Q9" i="12"/>
  <c r="O9" i="12"/>
  <c r="K9" i="12"/>
  <c r="I9" i="12"/>
  <c r="I8" i="12" s="1"/>
  <c r="G9" i="12"/>
  <c r="M9" i="12" s="1"/>
  <c r="G8" i="12"/>
  <c r="I59" i="1" s="1"/>
  <c r="V33" i="12" l="1"/>
  <c r="O8" i="12"/>
  <c r="Q8" i="12"/>
  <c r="K33" i="12"/>
  <c r="V8" i="12"/>
  <c r="M34" i="12"/>
  <c r="G33" i="12"/>
  <c r="M33" i="12"/>
  <c r="K8" i="12"/>
  <c r="Q33" i="12"/>
  <c r="I33" i="12"/>
  <c r="O33" i="12"/>
  <c r="M8" i="12"/>
  <c r="G52" i="12" l="1"/>
  <c r="G41" i="1" s="1"/>
  <c r="G40" i="1" s="1"/>
  <c r="I60" i="1"/>
  <c r="BA45" i="13" l="1"/>
  <c r="BA44" i="13"/>
  <c r="G9" i="13"/>
  <c r="M9" i="13" s="1"/>
  <c r="I9" i="13"/>
  <c r="K9" i="13"/>
  <c r="O9" i="13"/>
  <c r="Q9" i="13"/>
  <c r="V9" i="13"/>
  <c r="V8" i="13" s="1"/>
  <c r="G12" i="13"/>
  <c r="M12" i="13" s="1"/>
  <c r="I12" i="13"/>
  <c r="K12" i="13"/>
  <c r="O12" i="13"/>
  <c r="Q12" i="13"/>
  <c r="V12" i="13"/>
  <c r="G14" i="13"/>
  <c r="G8" i="13" s="1"/>
  <c r="I51" i="1" s="1"/>
  <c r="I14" i="13"/>
  <c r="K14" i="13"/>
  <c r="O14" i="13"/>
  <c r="Q14" i="13"/>
  <c r="V14" i="13"/>
  <c r="G17" i="13"/>
  <c r="M17" i="13" s="1"/>
  <c r="I17" i="13"/>
  <c r="I8" i="13" s="1"/>
  <c r="K17" i="13"/>
  <c r="O17" i="13"/>
  <c r="Q17" i="13"/>
  <c r="V17" i="13"/>
  <c r="G20" i="13"/>
  <c r="M20" i="13" s="1"/>
  <c r="I20" i="13"/>
  <c r="K20" i="13"/>
  <c r="O20" i="13"/>
  <c r="Q20" i="13"/>
  <c r="V20" i="13"/>
  <c r="G22" i="13"/>
  <c r="I22" i="13"/>
  <c r="K22" i="13"/>
  <c r="O22" i="13"/>
  <c r="Q22" i="13"/>
  <c r="V22" i="13"/>
  <c r="G24" i="13"/>
  <c r="M24" i="13" s="1"/>
  <c r="I24" i="13"/>
  <c r="K24" i="13"/>
  <c r="O24" i="13"/>
  <c r="Q24" i="13"/>
  <c r="V24" i="13"/>
  <c r="G26" i="13"/>
  <c r="M26" i="13" s="1"/>
  <c r="I26" i="13"/>
  <c r="K26" i="13"/>
  <c r="O26" i="13"/>
  <c r="Q26" i="13"/>
  <c r="V26" i="13"/>
  <c r="G28" i="13"/>
  <c r="M28" i="13" s="1"/>
  <c r="I28" i="13"/>
  <c r="K28" i="13"/>
  <c r="O28" i="13"/>
  <c r="Q28" i="13"/>
  <c r="V28" i="13"/>
  <c r="G31" i="13"/>
  <c r="M31" i="13" s="1"/>
  <c r="I31" i="13"/>
  <c r="K31" i="13"/>
  <c r="O31" i="13"/>
  <c r="Q31" i="13"/>
  <c r="V31" i="13"/>
  <c r="G34" i="13"/>
  <c r="M34" i="13" s="1"/>
  <c r="I34" i="13"/>
  <c r="K34" i="13"/>
  <c r="O34" i="13"/>
  <c r="Q34" i="13"/>
  <c r="V34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O40" i="13" s="1"/>
  <c r="Q41" i="13"/>
  <c r="Q40" i="13" s="1"/>
  <c r="V41" i="13"/>
  <c r="G42" i="13"/>
  <c r="M42" i="13" s="1"/>
  <c r="I42" i="13"/>
  <c r="K42" i="13"/>
  <c r="O42" i="13"/>
  <c r="Q42" i="13"/>
  <c r="V42" i="13"/>
  <c r="I46" i="13"/>
  <c r="Q46" i="13"/>
  <c r="G47" i="13"/>
  <c r="G46" i="13" s="1"/>
  <c r="I54" i="1" s="1"/>
  <c r="I47" i="13"/>
  <c r="K47" i="13"/>
  <c r="K46" i="13" s="1"/>
  <c r="O47" i="13"/>
  <c r="O46" i="13" s="1"/>
  <c r="Q47" i="13"/>
  <c r="V47" i="13"/>
  <c r="V46" i="13" s="1"/>
  <c r="I49" i="13"/>
  <c r="Q49" i="13"/>
  <c r="G50" i="13"/>
  <c r="M50" i="13" s="1"/>
  <c r="M49" i="13" s="1"/>
  <c r="I50" i="13"/>
  <c r="K50" i="13"/>
  <c r="K49" i="13" s="1"/>
  <c r="O50" i="13"/>
  <c r="O49" i="13" s="1"/>
  <c r="Q50" i="13"/>
  <c r="V50" i="13"/>
  <c r="V49" i="13" s="1"/>
  <c r="G57" i="13"/>
  <c r="I57" i="13"/>
  <c r="K57" i="13"/>
  <c r="O57" i="13"/>
  <c r="Q57" i="13"/>
  <c r="V57" i="13"/>
  <c r="G66" i="13"/>
  <c r="I66" i="13"/>
  <c r="K66" i="13"/>
  <c r="M66" i="13"/>
  <c r="O66" i="13"/>
  <c r="Q66" i="13"/>
  <c r="V66" i="13"/>
  <c r="G79" i="13"/>
  <c r="M79" i="13" s="1"/>
  <c r="I79" i="13"/>
  <c r="K79" i="13"/>
  <c r="O79" i="13"/>
  <c r="Q79" i="13"/>
  <c r="V79" i="13"/>
  <c r="G93" i="13"/>
  <c r="M93" i="13" s="1"/>
  <c r="I93" i="13"/>
  <c r="K93" i="13"/>
  <c r="O93" i="13"/>
  <c r="Q93" i="13"/>
  <c r="V93" i="13"/>
  <c r="G101" i="13"/>
  <c r="M101" i="13" s="1"/>
  <c r="I101" i="13"/>
  <c r="K101" i="13"/>
  <c r="O101" i="13"/>
  <c r="Q101" i="13"/>
  <c r="V101" i="13"/>
  <c r="G107" i="13"/>
  <c r="M107" i="13" s="1"/>
  <c r="I107" i="13"/>
  <c r="K107" i="13"/>
  <c r="O107" i="13"/>
  <c r="Q107" i="13"/>
  <c r="V107" i="13"/>
  <c r="G116" i="13"/>
  <c r="M116" i="13" s="1"/>
  <c r="I116" i="13"/>
  <c r="K116" i="13"/>
  <c r="O116" i="13"/>
  <c r="Q116" i="13"/>
  <c r="V116" i="13"/>
  <c r="G120" i="13"/>
  <c r="M120" i="13" s="1"/>
  <c r="I120" i="13"/>
  <c r="K120" i="13"/>
  <c r="O120" i="13"/>
  <c r="Q120" i="13"/>
  <c r="V120" i="13"/>
  <c r="G127" i="13"/>
  <c r="M127" i="13" s="1"/>
  <c r="I127" i="13"/>
  <c r="K127" i="13"/>
  <c r="O127" i="13"/>
  <c r="Q127" i="13"/>
  <c r="V127" i="13"/>
  <c r="G134" i="13"/>
  <c r="M134" i="13" s="1"/>
  <c r="I134" i="13"/>
  <c r="K134" i="13"/>
  <c r="O134" i="13"/>
  <c r="Q134" i="13"/>
  <c r="V134" i="13"/>
  <c r="G141" i="13"/>
  <c r="M141" i="13" s="1"/>
  <c r="I141" i="13"/>
  <c r="K141" i="13"/>
  <c r="O141" i="13"/>
  <c r="Q141" i="13"/>
  <c r="V141" i="13"/>
  <c r="G147" i="13"/>
  <c r="M147" i="13" s="1"/>
  <c r="I147" i="13"/>
  <c r="K147" i="13"/>
  <c r="O147" i="13"/>
  <c r="Q147" i="13"/>
  <c r="V147" i="13"/>
  <c r="G154" i="13"/>
  <c r="M154" i="13" s="1"/>
  <c r="I154" i="13"/>
  <c r="K154" i="13"/>
  <c r="O154" i="13"/>
  <c r="Q154" i="13"/>
  <c r="V154" i="13"/>
  <c r="G163" i="13"/>
  <c r="M163" i="13" s="1"/>
  <c r="I163" i="13"/>
  <c r="K163" i="13"/>
  <c r="O163" i="13"/>
  <c r="Q163" i="13"/>
  <c r="V163" i="13"/>
  <c r="G166" i="13"/>
  <c r="M166" i="13" s="1"/>
  <c r="I166" i="13"/>
  <c r="K166" i="13"/>
  <c r="O166" i="13"/>
  <c r="Q166" i="13"/>
  <c r="V166" i="13"/>
  <c r="G169" i="13"/>
  <c r="G165" i="13" s="1"/>
  <c r="I57" i="1" s="1"/>
  <c r="I169" i="13"/>
  <c r="K169" i="13"/>
  <c r="O169" i="13"/>
  <c r="Q169" i="13"/>
  <c r="V169" i="13"/>
  <c r="G172" i="13"/>
  <c r="M172" i="13" s="1"/>
  <c r="I172" i="13"/>
  <c r="K172" i="13"/>
  <c r="O172" i="13"/>
  <c r="Q172" i="13"/>
  <c r="V172" i="13"/>
  <c r="G174" i="13"/>
  <c r="M174" i="13" s="1"/>
  <c r="I174" i="13"/>
  <c r="K174" i="13"/>
  <c r="O174" i="13"/>
  <c r="Q174" i="13"/>
  <c r="V174" i="13"/>
  <c r="G177" i="13"/>
  <c r="M177" i="13" s="1"/>
  <c r="I177" i="13"/>
  <c r="K177" i="13"/>
  <c r="O177" i="13"/>
  <c r="Q177" i="13"/>
  <c r="V177" i="13"/>
  <c r="G178" i="13"/>
  <c r="M178" i="13" s="1"/>
  <c r="I178" i="13"/>
  <c r="K178" i="13"/>
  <c r="O178" i="13"/>
  <c r="Q178" i="13"/>
  <c r="V178" i="13"/>
  <c r="G180" i="13"/>
  <c r="M180" i="13" s="1"/>
  <c r="I180" i="13"/>
  <c r="K180" i="13"/>
  <c r="O180" i="13"/>
  <c r="Q180" i="13"/>
  <c r="V180" i="13"/>
  <c r="G182" i="13"/>
  <c r="M182" i="13" s="1"/>
  <c r="I182" i="13"/>
  <c r="K182" i="13"/>
  <c r="O182" i="13"/>
  <c r="Q182" i="13"/>
  <c r="V182" i="13"/>
  <c r="G184" i="13"/>
  <c r="I184" i="13"/>
  <c r="K184" i="13"/>
  <c r="M184" i="13"/>
  <c r="O184" i="13"/>
  <c r="Q184" i="13"/>
  <c r="V184" i="13"/>
  <c r="G186" i="13"/>
  <c r="M186" i="13" s="1"/>
  <c r="I186" i="13"/>
  <c r="K186" i="13"/>
  <c r="O186" i="13"/>
  <c r="Q186" i="13"/>
  <c r="V186" i="13"/>
  <c r="G192" i="13"/>
  <c r="I192" i="13"/>
  <c r="K192" i="13"/>
  <c r="M192" i="13"/>
  <c r="O192" i="13"/>
  <c r="Q192" i="13"/>
  <c r="V192" i="13"/>
  <c r="G194" i="13"/>
  <c r="M194" i="13" s="1"/>
  <c r="I194" i="13"/>
  <c r="K194" i="13"/>
  <c r="O194" i="13"/>
  <c r="Q194" i="13"/>
  <c r="V194" i="13"/>
  <c r="G197" i="13"/>
  <c r="I197" i="13"/>
  <c r="K197" i="13"/>
  <c r="O197" i="13"/>
  <c r="Q197" i="13"/>
  <c r="V197" i="13"/>
  <c r="G198" i="13"/>
  <c r="I198" i="13"/>
  <c r="K198" i="13"/>
  <c r="M198" i="13"/>
  <c r="O198" i="13"/>
  <c r="Q198" i="13"/>
  <c r="V198" i="13"/>
  <c r="AE200" i="13"/>
  <c r="F43" i="1" s="1"/>
  <c r="I19" i="1"/>
  <c r="G27" i="1"/>
  <c r="I40" i="13" l="1"/>
  <c r="O196" i="13"/>
  <c r="G40" i="13"/>
  <c r="I53" i="1" s="1"/>
  <c r="G196" i="13"/>
  <c r="I58" i="1" s="1"/>
  <c r="I18" i="1" s="1"/>
  <c r="K56" i="13"/>
  <c r="I196" i="13"/>
  <c r="Q165" i="13"/>
  <c r="V196" i="13"/>
  <c r="G19" i="13"/>
  <c r="I52" i="1" s="1"/>
  <c r="O8" i="13"/>
  <c r="F41" i="1"/>
  <c r="F40" i="1" s="1"/>
  <c r="Q196" i="13"/>
  <c r="V165" i="13"/>
  <c r="I165" i="13"/>
  <c r="K40" i="13"/>
  <c r="K19" i="13"/>
  <c r="Q8" i="13"/>
  <c r="O165" i="13"/>
  <c r="V56" i="13"/>
  <c r="K196" i="13"/>
  <c r="Q56" i="13"/>
  <c r="O56" i="13"/>
  <c r="Q19" i="13"/>
  <c r="F42" i="1"/>
  <c r="F39" i="1"/>
  <c r="G56" i="13"/>
  <c r="I56" i="1" s="1"/>
  <c r="I17" i="1" s="1"/>
  <c r="O19" i="13"/>
  <c r="K165" i="13"/>
  <c r="I56" i="13"/>
  <c r="V40" i="13"/>
  <c r="V19" i="13"/>
  <c r="I19" i="13"/>
  <c r="K8" i="13"/>
  <c r="M40" i="13"/>
  <c r="M165" i="13"/>
  <c r="AF200" i="13"/>
  <c r="M197" i="13"/>
  <c r="M196" i="13" s="1"/>
  <c r="M169" i="13"/>
  <c r="M57" i="13"/>
  <c r="M56" i="13" s="1"/>
  <c r="G49" i="13"/>
  <c r="I55" i="1" s="1"/>
  <c r="M47" i="13"/>
  <c r="M46" i="13" s="1"/>
  <c r="M22" i="13"/>
  <c r="M19" i="13" s="1"/>
  <c r="M14" i="13"/>
  <c r="M8" i="13" s="1"/>
  <c r="J28" i="1"/>
  <c r="J26" i="1"/>
  <c r="G38" i="1"/>
  <c r="F38" i="1"/>
  <c r="H32" i="1"/>
  <c r="J23" i="1"/>
  <c r="J24" i="1"/>
  <c r="J25" i="1"/>
  <c r="J27" i="1"/>
  <c r="E24" i="1"/>
  <c r="E26" i="1"/>
  <c r="I16" i="1" l="1"/>
  <c r="F44" i="1"/>
  <c r="G23" i="1" s="1"/>
  <c r="G24" i="1" s="1"/>
  <c r="G200" i="13"/>
  <c r="I20" i="1"/>
  <c r="G39" i="1"/>
  <c r="H41" i="1"/>
  <c r="G43" i="1"/>
  <c r="H43" i="1" s="1"/>
  <c r="I43" i="1" s="1"/>
  <c r="G42" i="1"/>
  <c r="I61" i="1"/>
  <c r="J59" i="1" s="1"/>
  <c r="I21" i="1" l="1"/>
  <c r="H42" i="1"/>
  <c r="I42" i="1" s="1"/>
  <c r="G44" i="1"/>
  <c r="G25" i="1" s="1"/>
  <c r="I41" i="1"/>
  <c r="I40" i="1" s="1"/>
  <c r="H40" i="1"/>
  <c r="H44" i="1" s="1"/>
  <c r="H39" i="1"/>
  <c r="J60" i="1"/>
  <c r="J56" i="1"/>
  <c r="J51" i="1"/>
  <c r="J54" i="1"/>
  <c r="J52" i="1"/>
  <c r="J55" i="1"/>
  <c r="J58" i="1"/>
  <c r="J57" i="1"/>
  <c r="J53" i="1"/>
  <c r="I44" i="1" l="1"/>
  <c r="I39" i="1"/>
  <c r="J61" i="1"/>
  <c r="G28" i="1"/>
  <c r="J41" i="1" l="1"/>
  <c r="J40" i="1"/>
  <c r="J39" i="1"/>
  <c r="J43" i="1"/>
  <c r="J42" i="1"/>
  <c r="G26" i="1"/>
  <c r="G29" i="1" s="1"/>
  <c r="J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<sst xmlns="http://schemas.openxmlformats.org/spreadsheetml/2006/main" count="932" uniqueCount="379">
  <si>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</si>
  <si>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</si>
  <si>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</si>
  <si>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</si>
  <si>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</si>
  <si>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</si>
  <si>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</si>
  <si>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</si>
  <si>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</si>
  <si>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</si>
  <si>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</si>
  <si>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</si>
  <si>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</si>
  <si>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</si>
  <si>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</si>
  <si>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</si>
  <si>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</si>
  <si>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</si>
  <si>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</si>
  <si>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</si>
  <si>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</si>
  <si>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</si>
  <si>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</si>
  <si>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</si>
  <si>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</si>
  <si>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</si>
  <si>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</si>
  <si>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</si>
  <si>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</si>
  <si>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</si>
  <si>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</si>
  <si>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</si>
  <si>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</si>
  <si>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</si>
  <si>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</si>
  <si>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</si>
  <si>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</si>
  <si>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</si>
  <si>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</si>
  <si>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</si>
  <si>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</si>
  <si>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</si>
  <si>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170102</t>
  </si>
  <si>
    <t>SPŠE a VOŠ Pardubice - učebny pro výuku moderních technolologií</t>
  </si>
  <si>
    <t>Stavba</t>
  </si>
  <si>
    <t>01</t>
  </si>
  <si>
    <t>Ostatní a vedlejší náklady</t>
  </si>
  <si>
    <t>1</t>
  </si>
  <si>
    <t>SPŠE a VOŠ Pardubice-Karla IV. 13, 530 02 Pardubice</t>
  </si>
  <si>
    <t>SPŠE a VOŠ Pardubice - vybavení učeben pro výuku moderních technologií</t>
  </si>
  <si>
    <t>Celkem za stavbu</t>
  </si>
  <si>
    <t>CZK</t>
  </si>
  <si>
    <t>Rekapitulace dílů</t>
  </si>
  <si>
    <t>Typ dílu</t>
  </si>
  <si>
    <t>59</t>
  </si>
  <si>
    <t>Dlažby a předlažby komunikací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</si>
  <si>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</si>
  <si>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</si>
  <si>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</si>
  <si>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</si>
  <si>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</si>
  <si>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</si>
  <si>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725</t>
  </si>
  <si>
    <t>Zařizovací předměty</t>
  </si>
  <si>
    <t>767</t>
  </si>
  <si>
    <t>Konstrukce zámečnické</t>
  </si>
  <si>
    <t>776</t>
  </si>
  <si>
    <t>Podlahy povlakové</t>
  </si>
  <si>
    <t>M21</t>
  </si>
  <si>
    <t>Elektromontáže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</si>
  <si>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</si>
  <si>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</si>
  <si>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</si>
  <si>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</si>
  <si>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</si>
  <si>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</si>
  <si>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</si>
  <si>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</si>
  <si>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</si>
  <si>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</si>
  <si>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</si>
  <si>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</si>
  <si>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</si>
  <si>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</si>
  <si>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</si>
  <si>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</si>
  <si>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</si>
  <si>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</si>
  <si>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</si>
  <si>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</si>
  <si>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</si>
  <si>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</si>
  <si>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</si>
  <si>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</si>
  <si>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</si>
  <si>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</si>
  <si>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</si>
  <si>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</si>
  <si>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</si>
  <si>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</si>
  <si>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005211080R</t>
  </si>
  <si>
    <t xml:space="preserve">Bezpečnostní a hygienická opatření na staveništi </t>
  </si>
  <si>
    <t>Soubor</t>
  </si>
  <si>
    <t>RTS 17/I</t>
  </si>
  <si>
    <t>Indiv</t>
  </si>
  <si>
    <t>POL99_8</t>
  </si>
  <si>
    <t xml:space="preserve">ks    </t>
  </si>
  <si>
    <t>Vlastní</t>
  </si>
  <si>
    <t>SUM</t>
  </si>
  <si>
    <t>END</t>
  </si>
  <si>
    <t>Položkový soupis prací a dodávek</t>
  </si>
  <si>
    <t>113204111R00</t>
  </si>
  <si>
    <t>Vytrhání obrub záhonových</t>
  </si>
  <si>
    <t>m</t>
  </si>
  <si>
    <t>822-1</t>
  </si>
  <si>
    <t>RTS 17/ I</t>
  </si>
  <si>
    <t>POL1_</t>
  </si>
  <si>
    <t>s vybouráním lože, s přemístěním hmot na skládku na vzdálenost do 3 m nebo naložením na dopravní prostředek</t>
  </si>
  <si>
    <t>SPI</t>
  </si>
  <si>
    <t>15 PROSTOR PŘED RAMPOU : 3</t>
  </si>
  <si>
    <t>VV</t>
  </si>
  <si>
    <t>564851111R00</t>
  </si>
  <si>
    <t>Podklad ze štěrkodrti s rozprostřením a zhutněním tloušťka po zhutnění 150 mm</t>
  </si>
  <si>
    <t>m2</t>
  </si>
  <si>
    <t>15 PROSTOR PŘED RAMPOU : 1,5*1,5</t>
  </si>
  <si>
    <t>631312611R00</t>
  </si>
  <si>
    <t>Mazanina z betonu prostého tl. přes 50 do 80 mm třídy C 16/20</t>
  </si>
  <si>
    <t>m3</t>
  </si>
  <si>
    <t>801-1</t>
  </si>
  <si>
    <t>(z kameniva) hlazená dřevěným hladítkem</t>
  </si>
  <si>
    <t>15 PROSTOR PŘED RAMPOU : 1,5*1,5*0,1</t>
  </si>
  <si>
    <t>631361921RT4</t>
  </si>
  <si>
    <t>Výztuž mazanin z betonů a z lehkých betonů ze svařovaných sítí průměr drátu 6 mm, velikost oka 100/100 mm</t>
  </si>
  <si>
    <t>t</t>
  </si>
  <si>
    <t>15 PROSTOR PŘED RAMPOU : 1,5*1,5*0,00444</t>
  </si>
  <si>
    <t>914001121R00</t>
  </si>
  <si>
    <t xml:space="preserve">Osazení a montáž svislých dopravních značek sloupek, do betonového základu a AL patky,  </t>
  </si>
  <si>
    <t>kus</t>
  </si>
  <si>
    <t>17 VYZNAČENÍ PARKOVACÍHO STÁNÍ : 1</t>
  </si>
  <si>
    <t>914001125R00</t>
  </si>
  <si>
    <t xml:space="preserve">Osazení a montáž svislých dopravních značek značka, na sloupek,sloup, konzolu nebo objekt,  </t>
  </si>
  <si>
    <t>915711121R00</t>
  </si>
  <si>
    <t>Vodorovné značení krytů plastem nehlučné, dělicích čar šířky 120 mm</t>
  </si>
  <si>
    <t>17 VYZNAČENÍ PARKOVACÍHO STÁNÍ : 5*2</t>
  </si>
  <si>
    <t>915721112R00</t>
  </si>
  <si>
    <t>Vodorovné značení krytů silnovrstvé, stopčar, zeber, stínů, šipek, nápisů, přechodů apod.</t>
  </si>
  <si>
    <t>17 VYZNAČENÍ PARKOVACÍHO STÁNÍ V10f : 1*1,5</t>
  </si>
  <si>
    <t>915791111R00</t>
  </si>
  <si>
    <t>Předznačení pro vodorovné značení pro dělící čáry, vodící proužky</t>
  </si>
  <si>
    <t>POL1_1</t>
  </si>
  <si>
    <t>stříkané barvou nebo prováděné z nátěrových hmot</t>
  </si>
  <si>
    <t>915791112R00</t>
  </si>
  <si>
    <t xml:space="preserve">Předznačení pro vodorovné značení pro stopčáry, zebry,stíny, šipky, nápisy, přechody </t>
  </si>
  <si>
    <t>40445050.AR</t>
  </si>
  <si>
    <t>značka dopravní silniční svislá; informativní provozní IP11-IP13; tvar obdélník svislý; 500x700 mm; štít z pozink.plechu s dvoj.ohybem,retroref.folie I.tř.; záruka 7 let</t>
  </si>
  <si>
    <t>SPCM</t>
  </si>
  <si>
    <t>POL3_</t>
  </si>
  <si>
    <t>40445161.AR</t>
  </si>
  <si>
    <t>značka dopravní silniční svislá; dodatková tabule E9-E10; tvar čtverec; 500 mm; štít z pozink.plechu s dvoj.ohybem,retroref.folie I.tř.; záruka 7 let</t>
  </si>
  <si>
    <t>40450215R</t>
  </si>
  <si>
    <t>příslušenství k dopr.značení sloupek - trubka Fe pozink. pr. 60mm, délka 300 mm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</si>
  <si>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</si>
  <si>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</si>
  <si>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9525501</t>
  </si>
  <si>
    <t>16 ČTEČKY KARET</t>
  </si>
  <si>
    <t>- přemístění stávající čtečky karet u vstupů, celkem 9 ks</t>
  </si>
  <si>
    <t>POP</t>
  </si>
  <si>
    <t>- u dveří, které jsou vybaveny čtečkou karet, bude výška čtecího zařízení max 1,2 m nad zemí a 0,5 m od rohu,(stávající čtecí zařízení je ve výšce 1,4 m)</t>
  </si>
  <si>
    <t>- na chodbách bude provedeno z prostoru učebny, aby nedošlo k poškození stávající mozaiku (nutno vrtat skrz zeď tl. 800 mm z prostoru učebny)</t>
  </si>
  <si>
    <t>999281108R00</t>
  </si>
  <si>
    <t xml:space="preserve">Přesun hmot pro opravy a údržbu objektů pro opravy a údržbu dosavadních objektů včetně vnějších plášťů_x000D_
 výšky do 12 m,  </t>
  </si>
  <si>
    <t>801-4</t>
  </si>
  <si>
    <t>POL7_</t>
  </si>
  <si>
    <t>oborů 801, 803, 811 a 812</t>
  </si>
  <si>
    <t>7251</t>
  </si>
  <si>
    <t>11 STÁVAJÍCÍ BEZBARIÉROVÉ WC</t>
  </si>
  <si>
    <t>- u stávajících dveří bude vyměněn samozavírač za samozavírač se zpožděním</t>
  </si>
  <si>
    <t>- na dveře bude z vnější strany doplněn piktogram symbolu zařízení prostoru pro osoby na</t>
  </si>
  <si>
    <t>vozíku o rozměrech 150 x 150 mm</t>
  </si>
  <si>
    <t>- do prostoru kabiny bude doplněno signalizační nouzové volání v souladu s vyhláškou</t>
  </si>
  <si>
    <t>398/2009 Sb. , signalizace bude vyvedena do kanceláře C/108</t>
  </si>
  <si>
    <t>76780</t>
  </si>
  <si>
    <t>01 NOVÁ VENKOVNÍ RAMPA č.1 dodávka a montáž dle popisu</t>
  </si>
  <si>
    <t>- šířka rampy půdorysných rozměrů 1,5 m x 2,56 m, sklon 1:16</t>
  </si>
  <si>
    <t>- po obou stranách madlo ve výšce 0,90 m s přesahem 0,15 m a zabočením dolů</t>
  </si>
  <si>
    <t>- na boku zarážka výšky 0,1 m</t>
  </si>
  <si>
    <t>- rampa ocelová k-ce, žárově zinkované</t>
  </si>
  <si>
    <t>- podlaha z perforovaného povrchu slňující požadavek na protiskluz</t>
  </si>
  <si>
    <t>- zábradlí provedení z žárově zinkované oceli, kulatina O 50 mm</t>
  </si>
  <si>
    <t>- provedení bude splňovat požadavky vyhlášky č. 398/2009 Sb. o obecných technických</t>
  </si>
  <si>
    <t>požadavcích zabezpečující bezbariérové užívání staveb</t>
  </si>
  <si>
    <t>76781</t>
  </si>
  <si>
    <t>02 ROZŠÍŘENÍ VENKOVNÍ PODESTY č.1</t>
  </si>
  <si>
    <t>- rozšíření podesty na rozměry 2,0 x 2,9 m</t>
  </si>
  <si>
    <t>- po obou stranách madlo ve výšce 0,90 m s přesahem</t>
  </si>
  <si>
    <t>0,15 m a zabočením dolů</t>
  </si>
  <si>
    <t>- podlaha z perforovaného povrchu slňující požadavek</t>
  </si>
  <si>
    <t>na protiskluz</t>
  </si>
  <si>
    <t>- zábradlí provedení z žárově zinkované oceli, kulatina</t>
  </si>
  <si>
    <t>O 50 mm</t>
  </si>
  <si>
    <t>- provedení bude splňovat požadavky vyhlášky č.</t>
  </si>
  <si>
    <t>398/2009 Sb. o obecných technických požadavcích</t>
  </si>
  <si>
    <t>zabezpečující bezbariérové užívání staveb</t>
  </si>
  <si>
    <t>76782</t>
  </si>
  <si>
    <t>03 NOVÉ VSTUPNÍ DVEŘE</t>
  </si>
  <si>
    <t>- nové hliníkové dveře jednokřídlé s fixem a</t>
  </si>
  <si>
    <t>nadsvětlíkem, izolační dvojsklo nebo trojsklo, celkové</t>
  </si>
  <si>
    <t>Ud&lt; 1,2 (hodnota bude doložena výpočtem)</t>
  </si>
  <si>
    <t>- barva antracit (stejný odstín jako stávající výplně)</t>
  </si>
  <si>
    <t>- rozměr otvoru 1,78 x 2,7 m, světlá šířka křídla 0,90 m,</t>
  </si>
  <si>
    <t>světlá průchozí výška 2,0 m</t>
  </si>
  <si>
    <t>- vodorovné madlo na celou šířku křídla ve výšce 0,85 m</t>
  </si>
  <si>
    <t>(umístit na opačnou stranu než panty)</t>
  </si>
  <si>
    <t>- dveře prosklené od výšky 0,4 m, vodorovné kontrastní</t>
  </si>
  <si>
    <t>značení čtverce 50/50 mm ve výšce 0,9 m a 1,5 m</t>
  </si>
  <si>
    <t>- samozavírač se zpožděním</t>
  </si>
  <si>
    <t>- elektromagnetický zámek, napojení na stávající čipový</t>
  </si>
  <si>
    <t>systém (zajistit kompatibilitu)</t>
  </si>
  <si>
    <t>76783</t>
  </si>
  <si>
    <t>04 ŠIKMÁ PLOŠINA</t>
  </si>
  <si>
    <t>- instalace šikmé plošiny typu B, velikost min. 750 x 1000 m</t>
  </si>
  <si>
    <t>- minimální nosnost plošiny 250 kg</t>
  </si>
  <si>
    <t>- zajištění neoprávněné manipulace s plošinou eurozámkem</t>
  </si>
  <si>
    <t>- provedení v souladu s ČSN EN 81-40, oprava 2, zejména dbát na dodržení požadavku na</t>
  </si>
  <si>
    <t>osvětlení nástupního místa, nouzovou a varovnou signalizaci, ovládání zařízení</t>
  </si>
  <si>
    <t>- včetně napojení na stávající rozvaděč na chodbě (přívodní kabel délky cca 20 mb)</t>
  </si>
  <si>
    <t>- revize zařízení, včetně revize napojení a přívodního kabelu</t>
  </si>
  <si>
    <t>76784</t>
  </si>
  <si>
    <t>05 STÁVAJÍCÍ DVEŘE NA CHODBĚ</t>
  </si>
  <si>
    <t>stávající hliníkové vstupní dveře</t>
  </si>
  <si>
    <t>- dveře disponuji vodorovným značením šedými čtverci 50/50 mm</t>
  </si>
  <si>
    <t>- dveře budou doplněny o vodorovné madlo na celou šířku dveří ve výšce 0,85 m (umístit na</t>
  </si>
  <si>
    <t>opačnou stranu než panty)</t>
  </si>
  <si>
    <t>- stávající samozavírač bude nahrazen novým se zpožděním</t>
  </si>
  <si>
    <t>76785</t>
  </si>
  <si>
    <t>06 NOVÁ VNITŘNÍ RAMPA</t>
  </si>
  <si>
    <t>stávající dva stupně budou nahrazeny rampou na šířku celé chodby</t>
  </si>
  <si>
    <t>- rozměr rampy 2,4 x 2,0 m, sklon 1:8</t>
  </si>
  <si>
    <t>- provedení z žárově zinkované oceli, podlaha protiskluzová rohož</t>
  </si>
  <si>
    <t>- po obou stranách madlo ve výšce 0,90 m s přesahem 0,15 m a zabočením dolů (pouze</t>
  </si>
  <si>
    <t>v horní části), provedení z žárově zinkované oceli, kulatina O 50 mm</t>
  </si>
  <si>
    <t>76786</t>
  </si>
  <si>
    <t>07 STÁVAJÍCÍ INTERIÉROVÉ DVEŘE</t>
  </si>
  <si>
    <t>- vybourání stávajících hliníkových dvoukřídlých dveří s nadsvětlíkem, rozměr 2,4 x 2,6 m</t>
  </si>
  <si>
    <t>- vybourání včetně cihelné příčky na bocích</t>
  </si>
  <si>
    <t>- zednické zapravení po bouracích pracích</t>
  </si>
  <si>
    <t>76787</t>
  </si>
  <si>
    <t>08 STÁVAJÍCÍ PROSKLENÉ DVEŘE</t>
  </si>
  <si>
    <t>- stávající jednokřídlé hliníkové dveře disponují</t>
  </si>
  <si>
    <t>vodorovným madlem a samozavíraem</t>
  </si>
  <si>
    <t>- doplnit vodorovné kontrastní značení,</t>
  </si>
  <si>
    <t>čtverce 50/50 mm ve výšce 0,9 m a 1,5 m</t>
  </si>
  <si>
    <t>- stávající samozavírač bude nahrazen novým</t>
  </si>
  <si>
    <t>se zpožděním</t>
  </si>
  <si>
    <t>76788</t>
  </si>
  <si>
    <t>09 STÁVAJÍCÍ PROSKLENÉ DVEŘE</t>
  </si>
  <si>
    <t>76789</t>
  </si>
  <si>
    <t>10 STÁVAJÍCÍ PROSKLENÉ DVEŘE</t>
  </si>
  <si>
    <t>767891</t>
  </si>
  <si>
    <t>12 STÁVAJÍCÍ VSTUPNÍ DVEŘE</t>
  </si>
  <si>
    <t>- stávající hliníkové dvoukřídlé dveře se samozavíračem</t>
  </si>
  <si>
    <t>- doplnit vodorovné madlo na celou šířku křídla ve výšce 0,85 m (umístit na opačnou stranu</t>
  </si>
  <si>
    <t>než panty)</t>
  </si>
  <si>
    <t>- doplnit vodorovné kontrastní značení čtverce 50/50 mm ve výšce 0,9 m a 1,5 m</t>
  </si>
  <si>
    <t>767913</t>
  </si>
  <si>
    <t>13 ROZŠÍŘENÍ VENKOVNÍ PODESTY č.2</t>
  </si>
  <si>
    <t>- rozšíření podesty o 2,0 x 3,5 m, napojení na stávající podestu</t>
  </si>
  <si>
    <t>- podesta bude funkčně propojena s venkovní rampou č.2 (viz. položka 14)</t>
  </si>
  <si>
    <t>- podesta ocelová k-ce, žárově zinkované</t>
  </si>
  <si>
    <t>767914</t>
  </si>
  <si>
    <t>14 NOVÁ VENKOVNÍ RAMPA č.2 dodávka a montáž dle popisu</t>
  </si>
  <si>
    <t>- šířka rampy půdorysných rozměrů 1,5 m x 2,4 m, sklon 1:16</t>
  </si>
  <si>
    <t>- před nájezdem na rampu volný prostor min. 1,5 m</t>
  </si>
  <si>
    <t>- provedení bude splňovat požadavky vyhlášky č. 398/2009 Sb. o obecných technických požadavcích zabezpečující bezbariérové užívání staveb</t>
  </si>
  <si>
    <t>998767202R00</t>
  </si>
  <si>
    <t>Přesun hmot pro kovové stavební doplňk. konstrukce v objektech výšky do 12 m</t>
  </si>
  <si>
    <t>800-767</t>
  </si>
  <si>
    <t>50 m vodorovně</t>
  </si>
  <si>
    <t>776101115R00</t>
  </si>
  <si>
    <t>Přípravné práce vyrovnání podkladů samonivelační hmotou</t>
  </si>
  <si>
    <t>800-775</t>
  </si>
  <si>
    <t>položky neobsahují žádný materiál</t>
  </si>
  <si>
    <t>18 UČEBNA C107 : 67,5</t>
  </si>
  <si>
    <t>776101121R00</t>
  </si>
  <si>
    <t>Přípravné práce penetrace podkladu</t>
  </si>
  <si>
    <t>776401800R00</t>
  </si>
  <si>
    <t>Demontáž soklíků nebo lišt pryžových nebo PVC odstranění a uložení na hromady</t>
  </si>
  <si>
    <t>18 UČEBNA C107 : 37,5</t>
  </si>
  <si>
    <t>776422130R00</t>
  </si>
  <si>
    <t xml:space="preserve">Lepení soklíků PVC a napojení krytiny na stěnu napojení krytiny na stěnu čepcovým těsněním </t>
  </si>
  <si>
    <t>včetně obrubového žlabu, čepcového těsnění a lepidla.</t>
  </si>
  <si>
    <t>776422210R00</t>
  </si>
  <si>
    <t>Lepení soklíků PVC a napojení krytiny na stěnu úprava soklů v rozích vnějších i vnitřních</t>
  </si>
  <si>
    <t>776511830T00</t>
  </si>
  <si>
    <t>Odstranění zbytků lepidla odbroušením</t>
  </si>
  <si>
    <t>776511820R00</t>
  </si>
  <si>
    <t>Odstranění povlakových podlah z nášlapné plochy lepených, s podložkou, z ploch přes 20 m2</t>
  </si>
  <si>
    <t>776521110R00</t>
  </si>
  <si>
    <t xml:space="preserve">Lepení povlakových podlah z plastů  Lepení povlakových podlah z plastů - pásy z PVC, montáž,  </t>
  </si>
  <si>
    <t>24592160R</t>
  </si>
  <si>
    <t>hmota penetrační vodou ředitelná; disperzní, bezrozpouštědlová; úprava savosti podkladu, zpevnění, pod stěrkové hmoty; pro interiér i exteriér; tepelná odolnost -20 až 80 °C; tekutá</t>
  </si>
  <si>
    <t>kg</t>
  </si>
  <si>
    <t>18 UČEBNA C107 : 67,5*0,2</t>
  </si>
  <si>
    <t>28412251R</t>
  </si>
  <si>
    <t>podlahovina PVC v rolích; š = 2 000,0 mm; l = 25 000 mm; tl. 2,00 mm; heterogenní; povrch. úprava PUR; protiskluzná; oblast bytová, komerční, průmyslová</t>
  </si>
  <si>
    <t>Protiskluz dle požadavků platné legislativy</t>
  </si>
  <si>
    <t>reakce na oheň Bfl-s1,</t>
  </si>
  <si>
    <t>· bodové zatížení dle EN 433, &lt; 0,03 mm</t>
  </si>
  <si>
    <t>· barevná stálost dle EN ISO 105-B02 ? 0,06</t>
  </si>
  <si>
    <t>18 UČEBNA C107 : 67,5*1,1</t>
  </si>
  <si>
    <t>58581720R</t>
  </si>
  <si>
    <t>stěrka vyrovnávací síran vápenatý; plnivo polymery; pro podlahy; samonivelační; pro interier; zátěž střední; tl. vrstvy 1,0 až 10,0 mm; barva šedá</t>
  </si>
  <si>
    <t>18 UČEBNA C107 : 67,5*1,5*3</t>
  </si>
  <si>
    <t>998776102R00</t>
  </si>
  <si>
    <t>Přesun hmot pro podlahy povlakové v objektech výšky do 12 m</t>
  </si>
  <si>
    <t>vodorovně do 50 m</t>
  </si>
  <si>
    <t>2101000PL</t>
  </si>
  <si>
    <t>Přípojka elektro pro schodišťovou plošinu pod omítku</t>
  </si>
  <si>
    <t>Součtová</t>
  </si>
  <si>
    <t>POL2_</t>
  </si>
  <si>
    <t>210RV</t>
  </si>
  <si>
    <t>úpravy v rozvadeči pro připojení schodišťové plošiny</t>
  </si>
  <si>
    <t>Pardubický kraj</t>
  </si>
  <si>
    <t>Komenského náměstí 125</t>
  </si>
  <si>
    <t>CZ70892822</t>
  </si>
  <si>
    <t>532 11 Pardubice</t>
  </si>
  <si>
    <t>Zadavatel:</t>
  </si>
  <si>
    <t>005121011R</t>
  </si>
  <si>
    <t>Vybudování zařízení staveniště pro JKSO 801 až 803</t>
  </si>
  <si>
    <t>RTS 17/II</t>
  </si>
  <si>
    <t>Vybudování zpevněných ploch pro skladování materiálu, doprava a osazení kontejnerů pro skladování.</t>
  </si>
  <si>
    <t>Sejmutí ornice, hrubá úprava terénu a zpevnění ploch pro osazení objektů sociálního zařízení staveniště a kanceláří stavby.</t>
  </si>
  <si>
    <t>Doprava a osazení mobilních buněk sociálního zařízení – umývárny, toalety, šatny.</t>
  </si>
  <si>
    <t>Doprava a osazení dočasného oplocení staveniště.</t>
  </si>
  <si>
    <t>Doprava a osazení kanceláří stavby a technického dozoru.</t>
  </si>
  <si>
    <t>Zřízení vnitrostaveništního rozvodu energie do 5 kV od připojení na hlavní přívod na staveništi včetně rozvaděčů pro připojení přenosných zásuvkových skříní, obecné osvětlení staveniště (včetně stožárů a osvětlovacích těles).</t>
  </si>
  <si>
    <t>Zřízení základů a opěrných konstrukcí pro stavební stroje (mimo jeřábové dráhy)</t>
  </si>
  <si>
    <t>Zřízení přípojky elektrické energie a vody do vzdálenosti 1 km od obvodu staveniště. Náhradní zdroj elektrické energie.</t>
  </si>
  <si>
    <t>005121021R</t>
  </si>
  <si>
    <t>Provoz zařízení staveniště pro JKSO 801 až 803</t>
  </si>
  <si>
    <t>Opotřebení nebo pronájem skladovacích kontejnerů.</t>
  </si>
  <si>
    <t>Opotřebení a údržba nebo pronájem sociálního zařízení – umývárny, toalety, šatny. Opotřebení nebo pronájem dočasného oplocení staveniště.</t>
  </si>
  <si>
    <t>Opotřebení nebo pronájem kanceláří stavby a technického dozoru.</t>
  </si>
  <si>
    <t>Spotřeba vody a elektrické energie pro potřebu sociálních zařízení a kanceláří stavby. Pronájem, opotřebení a spotřeba pohonných hmot náhradního zdroje elektrické energie.</t>
  </si>
  <si>
    <t>Úklid v prostorách sociálního zařízení a kanceláří stavby.</t>
  </si>
  <si>
    <t>005121031R</t>
  </si>
  <si>
    <t>Odstranění zařízení staveniště pro JKSO 801 až 803</t>
  </si>
  <si>
    <t>Odvoz kontejnerů pro skladování a uvedení zpevněných ploch pro skladování do původního stavu.</t>
  </si>
  <si>
    <t>Uvedení zpevněných ploch pro objekty sociálního zařízení staveniště a kanceláří stavby do původního stavu. Případné ohumusování.</t>
  </si>
  <si>
    <t>Odvoz mobilních buněk sociálního zařízení, nebo uvedení do původního stavu prostor pronajatých.</t>
  </si>
  <si>
    <t>Odvoz dočasného oplocení staveniště.</t>
  </si>
  <si>
    <t>Odvoz mobilních kanceláří stavby a technického dozoru, nebo uvedení do původního stavu prostor pronajatých.</t>
  </si>
  <si>
    <t>Zrušení vnitrostaveništního rozvodu energie včetně rozvaděčů a osvětlení staveniště (včetně stožárů a osvětlovacích těles).</t>
  </si>
  <si>
    <t>Odstranění základů a opěrných konstrukcí pro stavební stroje.</t>
  </si>
  <si>
    <t>Zrušení přípojky elektrické energie a vody.</t>
  </si>
  <si>
    <t>005241010R</t>
  </si>
  <si>
    <t xml:space="preserve">Dokumentace skutečného provedení </t>
  </si>
  <si>
    <t>Náklady na vyhotovení dokumentace skutečného provedení stavby. Dokumentace bude předána v tištěné formě ve dvou vyhotoveních a v digitální formě na datovém nosiči CD-Rom  v jednom vyhotovení (veškerá dokumetnace v PDF,  výkresová část i ve formátu DWG). Součástí skutečného provedení bude i aktualizace PENB dle skutečného provedení.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</si>
  <si>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</si>
  <si>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</si>
  <si>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</si>
  <si>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005211010R</t>
  </si>
  <si>
    <t>Předání a převzetí staveniště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</si>
  <si>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</si>
  <si>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</si>
  <si>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</si>
  <si>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</si>
  <si>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00525 R</t>
  </si>
  <si>
    <t>Vystěhování vybavení</t>
  </si>
  <si>
    <t>Vystěhování vybavení  (stoly, židle, skříňky, atd.) a po realizaci zpětné nastěhování na původní místo</t>
  </si>
  <si>
    <t>005281010R</t>
  </si>
  <si>
    <t>Propagace</t>
  </si>
  <si>
    <t>Náklady spojené s publicitou (plakát  velikost formát A3) a pamětní deska (velikost a formát dle podmínek dotačního programu)</t>
  </si>
  <si>
    <t>005231010R</t>
  </si>
  <si>
    <t>Revize</t>
  </si>
  <si>
    <t>Náklady zhotovitele související s prováděním dílčích i komplexních zkoušek a revizí předepsaných projektem, technickými normami nebo objednatelem (dle plánu řízení a kontroly jakosti, jak je uvedeno v návrhu smlouvy o dílo) a které jsou pro provedení a kolaudaci díla nezbytné.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</si>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</sst>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12" xfId="0" applyNumberFormat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0" fillId="3" borderId="37" xfId="0" applyFon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5" borderId="37" xfId="0" applyFill="1" applyBorder="1"/>
    <xf numFmtId="49" fontId="0" fillId="5" borderId="37" xfId="0" applyNumberFormat="1" applyFill="1" applyBorder="1"/>
    <xf numFmtId="0" fontId="0" fillId="5" borderId="37" xfId="0" applyFill="1" applyBorder="1" applyAlignment="1">
      <alignment horizontal="center"/>
    </xf>
    <xf numFmtId="0" fontId="0" fillId="5" borderId="34" xfId="0" applyFill="1" applyBorder="1"/>
    <xf numFmtId="0" fontId="0" fillId="5" borderId="37" xfId="0" applyFill="1" applyBorder="1" applyAlignment="1">
      <alignment wrapText="1"/>
    </xf>
    <xf numFmtId="0" fontId="8" fillId="3" borderId="34" xfId="0" applyFont="1" applyFill="1" applyBorder="1" applyAlignment="1">
      <alignment vertical="top"/>
    </xf>
    <xf numFmtId="49" fontId="8" fillId="3" borderId="35" xfId="0" applyNumberFormat="1" applyFont="1" applyFill="1" applyBorder="1" applyAlignment="1">
      <alignment vertical="top"/>
    </xf>
    <xf numFmtId="49" fontId="8" fillId="3" borderId="35" xfId="0" applyNumberFormat="1" applyFont="1" applyFill="1" applyBorder="1" applyAlignment="1">
      <alignment horizontal="left" vertical="top" wrapText="1"/>
    </xf>
    <xf numFmtId="0" fontId="8" fillId="3" borderId="35" xfId="0" applyFont="1" applyFill="1" applyBorder="1" applyAlignment="1">
      <alignment horizontal="center" vertical="top"/>
    </xf>
    <xf numFmtId="0" fontId="8" fillId="3" borderId="35" xfId="0" applyFont="1" applyFill="1" applyBorder="1" applyAlignment="1">
      <alignment vertical="top"/>
    </xf>
    <xf numFmtId="4" fontId="8" fillId="3" borderId="36" xfId="0" applyNumberFormat="1" applyFont="1" applyFill="1" applyBorder="1" applyAlignment="1">
      <alignment vertical="top"/>
    </xf>
    <xf numFmtId="49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5" t="s">
        <v>39</v>
      </c>
      <c r="B2" s="215"/>
      <c r="C2" s="215"/>
      <c r="D2" s="215"/>
      <c r="E2" s="215"/>
      <c r="F2" s="215"/>
      <c r="G2" s="215"/>
    </row>
  </sheetData>
  <sheetProtection algorithmName="SHA-512" hashValue="D03eYqyrvwf7lfRmoWlJuALAzF0paZ2LuI4GBMgLAhp8mddqt9dL+ng7Z94O+Pscz9W+SZ6FSywSdCZ4f+xw2A==" saltValue="WGgFjQ7fbViedDlgwkhyL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E19" sqref="E19:F1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16" t="s">
        <v>41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5">
      <c r="A2" s="3"/>
      <c r="B2" s="79" t="s">
        <v>22</v>
      </c>
      <c r="C2" s="80"/>
      <c r="D2" s="81" t="s">
        <v>42</v>
      </c>
      <c r="E2" s="225" t="s">
        <v>43</v>
      </c>
      <c r="F2" s="226"/>
      <c r="G2" s="226"/>
      <c r="H2" s="226"/>
      <c r="I2" s="226"/>
      <c r="J2" s="227"/>
      <c r="O2" s="2"/>
    </row>
    <row r="3" spans="1:15" ht="27" hidden="1" customHeight="1" x14ac:dyDescent="0.25">
      <c r="A3" s="3"/>
      <c r="B3" s="82"/>
      <c r="C3" s="80"/>
      <c r="D3" s="83"/>
      <c r="E3" s="228"/>
      <c r="F3" s="229"/>
      <c r="G3" s="229"/>
      <c r="H3" s="229"/>
      <c r="I3" s="229"/>
      <c r="J3" s="230"/>
    </row>
    <row r="4" spans="1:15" ht="23.25" customHeight="1" x14ac:dyDescent="0.25">
      <c r="A4" s="3"/>
      <c r="B4" s="84"/>
      <c r="C4" s="85"/>
      <c r="D4" s="86"/>
      <c r="E4" s="239"/>
      <c r="F4" s="239"/>
      <c r="G4" s="239"/>
      <c r="H4" s="239"/>
      <c r="I4" s="239"/>
      <c r="J4" s="240"/>
    </row>
    <row r="5" spans="1:15" ht="24" customHeight="1" x14ac:dyDescent="0.25">
      <c r="A5" s="3"/>
      <c r="B5" s="48" t="s">
        <v>326</v>
      </c>
      <c r="C5" s="4"/>
      <c r="D5" s="32"/>
      <c r="E5" s="25" t="s">
        <v>322</v>
      </c>
      <c r="F5" s="25"/>
      <c r="G5" s="25"/>
      <c r="H5" s="27" t="s">
        <v>40</v>
      </c>
      <c r="I5" s="32">
        <v>70892822</v>
      </c>
      <c r="J5" s="10"/>
    </row>
    <row r="6" spans="1:15" ht="15.75" customHeight="1" x14ac:dyDescent="0.25">
      <c r="A6" s="3"/>
      <c r="B6" s="41"/>
      <c r="C6" s="25"/>
      <c r="D6" s="32"/>
      <c r="E6" s="25" t="s">
        <v>323</v>
      </c>
      <c r="F6" s="25"/>
      <c r="G6" s="25"/>
      <c r="H6" s="27" t="s">
        <v>34</v>
      </c>
      <c r="I6" s="32" t="s">
        <v>324</v>
      </c>
      <c r="J6" s="10"/>
    </row>
    <row r="7" spans="1:15" ht="15.75" customHeight="1" x14ac:dyDescent="0.25">
      <c r="A7" s="3"/>
      <c r="B7" s="42"/>
      <c r="C7" s="26"/>
      <c r="D7" s="33"/>
      <c r="E7" s="34" t="s">
        <v>325</v>
      </c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232"/>
      <c r="E11" s="232"/>
      <c r="F11" s="232"/>
      <c r="G11" s="232"/>
      <c r="H11" s="27" t="s">
        <v>40</v>
      </c>
      <c r="I11" s="88"/>
      <c r="J11" s="10"/>
    </row>
    <row r="12" spans="1:15" ht="15.75" customHeight="1" x14ac:dyDescent="0.25">
      <c r="A12" s="3"/>
      <c r="B12" s="41"/>
      <c r="C12" s="25"/>
      <c r="D12" s="237"/>
      <c r="E12" s="237"/>
      <c r="F12" s="237"/>
      <c r="G12" s="237"/>
      <c r="H12" s="27" t="s">
        <v>34</v>
      </c>
      <c r="I12" s="88"/>
      <c r="J12" s="10"/>
    </row>
    <row r="13" spans="1:15" ht="15.75" customHeight="1" x14ac:dyDescent="0.25">
      <c r="A13" s="3"/>
      <c r="B13" s="42"/>
      <c r="C13" s="87"/>
      <c r="D13" s="238"/>
      <c r="E13" s="238"/>
      <c r="F13" s="238"/>
      <c r="G13" s="238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231"/>
      <c r="F15" s="231"/>
      <c r="G15" s="233"/>
      <c r="H15" s="233"/>
      <c r="I15" s="233" t="s">
        <v>29</v>
      </c>
      <c r="J15" s="234"/>
    </row>
    <row r="16" spans="1:15" ht="23.25" customHeight="1" x14ac:dyDescent="0.25">
      <c r="A16" s="140" t="s">
        <v>24</v>
      </c>
      <c r="B16" s="57" t="s">
        <v>24</v>
      </c>
      <c r="C16" s="58"/>
      <c r="D16" s="59"/>
      <c r="E16" s="222"/>
      <c r="F16" s="223"/>
      <c r="G16" s="222"/>
      <c r="H16" s="223"/>
      <c r="I16" s="222">
        <f>SUMIF(F51:F60,A16,I51:I60)+SUMIF(F51:F60,"PSU",I51:I60)</f>
        <v>0</v>
      </c>
      <c r="J16" s="224"/>
    </row>
    <row r="17" spans="1:10" ht="23.25" customHeight="1" x14ac:dyDescent="0.25">
      <c r="A17" s="140" t="s">
        <v>25</v>
      </c>
      <c r="B17" s="57" t="s">
        <v>25</v>
      </c>
      <c r="C17" s="58"/>
      <c r="D17" s="59"/>
      <c r="E17" s="222"/>
      <c r="F17" s="223"/>
      <c r="G17" s="222"/>
      <c r="H17" s="223"/>
      <c r="I17" s="222">
        <f>SUMIF(F51:F60,A17,I51:I60)</f>
        <v>0</v>
      </c>
      <c r="J17" s="224"/>
    </row>
    <row r="18" spans="1:10" ht="23.25" customHeight="1" x14ac:dyDescent="0.25">
      <c r="A18" s="140" t="s">
        <v>26</v>
      </c>
      <c r="B18" s="57" t="s">
        <v>26</v>
      </c>
      <c r="C18" s="58"/>
      <c r="D18" s="59"/>
      <c r="E18" s="222"/>
      <c r="F18" s="223"/>
      <c r="G18" s="222"/>
      <c r="H18" s="223"/>
      <c r="I18" s="222">
        <f>SUMIF(F51:F60,A18,I51:I60)</f>
        <v>0</v>
      </c>
      <c r="J18" s="224"/>
    </row>
    <row r="19" spans="1:10" ht="23.25" customHeight="1" x14ac:dyDescent="0.25">
      <c r="A19" s="140" t="s">
        <v>71</v>
      </c>
      <c r="B19" s="57" t="s">
        <v>27</v>
      </c>
      <c r="C19" s="58"/>
      <c r="D19" s="59"/>
      <c r="E19" s="222"/>
      <c r="F19" s="223"/>
      <c r="G19" s="222"/>
      <c r="H19" s="223"/>
      <c r="I19" s="222">
        <f>SUMIF(F51:F60,A19,I51:I60)</f>
        <v>0</v>
      </c>
      <c r="J19" s="224"/>
    </row>
    <row r="20" spans="1:10" ht="23.25" customHeight="1" x14ac:dyDescent="0.25">
      <c r="A20" s="140" t="s">
        <v>70</v>
      </c>
      <c r="B20" s="57" t="s">
        <v>28</v>
      </c>
      <c r="C20" s="58"/>
      <c r="D20" s="59"/>
      <c r="E20" s="222"/>
      <c r="F20" s="223"/>
      <c r="G20" s="222"/>
      <c r="H20" s="223"/>
      <c r="I20" s="222">
        <f>SUMIF(F51:F60,A20,I51:I60)</f>
        <v>0</v>
      </c>
      <c r="J20" s="224"/>
    </row>
    <row r="21" spans="1:10" ht="23.25" customHeight="1" x14ac:dyDescent="0.25">
      <c r="A21" s="3"/>
      <c r="B21" s="74" t="s">
        <v>29</v>
      </c>
      <c r="C21" s="75"/>
      <c r="D21" s="76"/>
      <c r="E21" s="235"/>
      <c r="F21" s="236"/>
      <c r="G21" s="235"/>
      <c r="H21" s="236"/>
      <c r="I21" s="235">
        <f>SUM(I16:J20)</f>
        <v>0</v>
      </c>
      <c r="J21" s="246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/>
      <c r="B23" s="57" t="s">
        <v>12</v>
      </c>
      <c r="C23" s="58"/>
      <c r="D23" s="59"/>
      <c r="E23" s="60">
        <v>15</v>
      </c>
      <c r="F23" s="61" t="s">
        <v>0</v>
      </c>
      <c r="G23" s="244">
        <f>ZakladDPHSniVypocet</f>
        <v>0</v>
      </c>
      <c r="H23" s="245"/>
      <c r="I23" s="245"/>
      <c r="J23" s="62" t="str">
        <f t="shared" ref="J23:J28" si="0">Mena</f>
        <v>CZK</v>
      </c>
    </row>
    <row r="24" spans="1:10" ht="23.25" customHeight="1" x14ac:dyDescent="0.25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242">
        <f>ZakladDPHSni*SazbaDPH1/100</f>
        <v>0</v>
      </c>
      <c r="H24" s="243"/>
      <c r="I24" s="243"/>
      <c r="J24" s="62" t="str">
        <f t="shared" si="0"/>
        <v>CZK</v>
      </c>
    </row>
    <row r="25" spans="1:10" ht="23.25" customHeight="1" x14ac:dyDescent="0.25">
      <c r="A25" s="3"/>
      <c r="B25" s="57" t="s">
        <v>14</v>
      </c>
      <c r="C25" s="58"/>
      <c r="D25" s="59"/>
      <c r="E25" s="60">
        <v>21</v>
      </c>
      <c r="F25" s="61" t="s">
        <v>0</v>
      </c>
      <c r="G25" s="244">
        <f>ZakladDPHZaklVypocet</f>
        <v>0</v>
      </c>
      <c r="H25" s="245"/>
      <c r="I25" s="245"/>
      <c r="J25" s="62" t="str">
        <f t="shared" si="0"/>
        <v>CZK</v>
      </c>
    </row>
    <row r="26" spans="1:10" ht="23.25" customHeight="1" x14ac:dyDescent="0.25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19">
        <f>ZakladDPHZakl*SazbaDPH2/100</f>
        <v>0</v>
      </c>
      <c r="H26" s="220"/>
      <c r="I26" s="220"/>
      <c r="J26" s="56" t="str">
        <f t="shared" si="0"/>
        <v>CZK</v>
      </c>
    </row>
    <row r="27" spans="1:10" ht="23.25" customHeight="1" thickBot="1" x14ac:dyDescent="0.3">
      <c r="A27" s="3"/>
      <c r="B27" s="48" t="s">
        <v>4</v>
      </c>
      <c r="C27" s="19"/>
      <c r="D27" s="22"/>
      <c r="E27" s="19"/>
      <c r="F27" s="20"/>
      <c r="G27" s="221">
        <f>0</f>
        <v>0</v>
      </c>
      <c r="H27" s="221"/>
      <c r="I27" s="221"/>
      <c r="J27" s="63" t="str">
        <f t="shared" si="0"/>
        <v>CZK</v>
      </c>
    </row>
    <row r="28" spans="1:10" ht="27.75" hidden="1" customHeight="1" thickBot="1" x14ac:dyDescent="0.3">
      <c r="A28" s="3"/>
      <c r="B28" s="117" t="s">
        <v>23</v>
      </c>
      <c r="C28" s="118"/>
      <c r="D28" s="118"/>
      <c r="E28" s="119"/>
      <c r="F28" s="120"/>
      <c r="G28" s="248">
        <f>ZakladDPHSniVypocet+ZakladDPHZaklVypocet</f>
        <v>0</v>
      </c>
      <c r="H28" s="248"/>
      <c r="I28" s="248"/>
      <c r="J28" s="121" t="str">
        <f t="shared" si="0"/>
        <v>CZK</v>
      </c>
    </row>
    <row r="29" spans="1:10" ht="27.75" customHeight="1" thickBot="1" x14ac:dyDescent="0.3">
      <c r="A29" s="3"/>
      <c r="B29" s="117" t="s">
        <v>35</v>
      </c>
      <c r="C29" s="122"/>
      <c r="D29" s="122"/>
      <c r="E29" s="122"/>
      <c r="F29" s="122"/>
      <c r="G29" s="247">
        <f>ZakladDPHSni+DPHSni+ZakladDPHZakl+DPHZakl+Zaokrouhleni</f>
        <v>0</v>
      </c>
      <c r="H29" s="247"/>
      <c r="I29" s="247"/>
      <c r="J29" s="123" t="s">
        <v>51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43122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241" t="s">
        <v>2</v>
      </c>
      <c r="E35" s="241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5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5">
      <c r="A39" s="93">
        <v>1</v>
      </c>
      <c r="B39" s="103" t="s">
        <v>44</v>
      </c>
      <c r="C39" s="249"/>
      <c r="D39" s="250"/>
      <c r="E39" s="250"/>
      <c r="F39" s="104">
        <f>'01 1 Naklady'!AE12+'1 1 Pol'!AE200</f>
        <v>0</v>
      </c>
      <c r="G39" s="105">
        <f>'01 1 Naklady'!AF12+'1 1 Pol'!AF200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5">
      <c r="A40" s="93">
        <v>2</v>
      </c>
      <c r="B40" s="108" t="s">
        <v>45</v>
      </c>
      <c r="C40" s="251" t="s">
        <v>46</v>
      </c>
      <c r="D40" s="252"/>
      <c r="E40" s="252"/>
      <c r="F40" s="109">
        <f>F41</f>
        <v>0</v>
      </c>
      <c r="G40" s="110">
        <f>G41</f>
        <v>0</v>
      </c>
      <c r="H40" s="110">
        <f>H41</f>
        <v>0</v>
      </c>
      <c r="I40" s="110">
        <f>I41</f>
        <v>0</v>
      </c>
      <c r="J40" s="111" t="str">
        <f>IF(CenaCelkemVypocet=0,"",I40/CenaCelkemVypocet*100)</f>
        <v/>
      </c>
    </row>
    <row r="41" spans="1:10" ht="25.5" customHeight="1" x14ac:dyDescent="0.25">
      <c r="A41" s="93">
        <v>3</v>
      </c>
      <c r="B41" s="112" t="s">
        <v>47</v>
      </c>
      <c r="C41" s="249" t="s">
        <v>46</v>
      </c>
      <c r="D41" s="250"/>
      <c r="E41" s="250"/>
      <c r="F41" s="113">
        <f>'01 1 Naklady'!AE12</f>
        <v>0</v>
      </c>
      <c r="G41" s="106">
        <f>'01 1 Naklady'!G52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5">
      <c r="A42" s="93">
        <v>2</v>
      </c>
      <c r="B42" s="108" t="s">
        <v>47</v>
      </c>
      <c r="C42" s="251" t="s">
        <v>48</v>
      </c>
      <c r="D42" s="252"/>
      <c r="E42" s="252"/>
      <c r="F42" s="109">
        <f>'1 1 Pol'!AE200</f>
        <v>0</v>
      </c>
      <c r="G42" s="110">
        <f>'1 1 Pol'!AF200</f>
        <v>0</v>
      </c>
      <c r="H42" s="110">
        <f>(F42*SazbaDPH1/100)+(G42*SazbaDPH2/100)</f>
        <v>0</v>
      </c>
      <c r="I42" s="110">
        <f>F42+G42+H42</f>
        <v>0</v>
      </c>
      <c r="J42" s="111" t="str">
        <f>IF(CenaCelkemVypocet=0,"",I42/CenaCelkemVypocet*100)</f>
        <v/>
      </c>
    </row>
    <row r="43" spans="1:10" ht="25.5" customHeight="1" x14ac:dyDescent="0.25">
      <c r="A43" s="93">
        <v>3</v>
      </c>
      <c r="B43" s="112" t="s">
        <v>47</v>
      </c>
      <c r="C43" s="249" t="s">
        <v>49</v>
      </c>
      <c r="D43" s="250"/>
      <c r="E43" s="250"/>
      <c r="F43" s="113">
        <f>'1 1 Pol'!AE200</f>
        <v>0</v>
      </c>
      <c r="G43" s="106">
        <f>'1 1 Pol'!AF200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5">
      <c r="A44" s="93"/>
      <c r="B44" s="253" t="s">
        <v>50</v>
      </c>
      <c r="C44" s="254"/>
      <c r="D44" s="254"/>
      <c r="E44" s="255"/>
      <c r="F44" s="114">
        <f>F40+F42</f>
        <v>0</v>
      </c>
      <c r="G44" s="115">
        <f>G40+G42</f>
        <v>0</v>
      </c>
      <c r="H44" s="115">
        <f>H40+H42</f>
        <v>0</v>
      </c>
      <c r="I44" s="115">
        <f>I40+I42</f>
        <v>0</v>
      </c>
      <c r="J44" s="116" t="e">
        <f>J40+J42</f>
        <v>#VALUE!</v>
      </c>
    </row>
    <row r="48" spans="1:10" ht="15.6" x14ac:dyDescent="0.3">
      <c r="B48" s="124" t="s">
        <v>52</v>
      </c>
    </row>
    <row r="50" spans="1:10" ht="25.5" customHeight="1" x14ac:dyDescent="0.25">
      <c r="A50" s="125"/>
      <c r="B50" s="128" t="s">
        <v>17</v>
      </c>
      <c r="C50" s="128" t="s">
        <v>5</v>
      </c>
      <c r="D50" s="129"/>
      <c r="E50" s="129"/>
      <c r="F50" s="130" t="s">
        <v>53</v>
      </c>
      <c r="G50" s="130"/>
      <c r="H50" s="130"/>
      <c r="I50" s="130" t="s">
        <v>29</v>
      </c>
      <c r="J50" s="130" t="s">
        <v>0</v>
      </c>
    </row>
    <row r="51" spans="1:10" ht="25.5" customHeight="1" x14ac:dyDescent="0.25">
      <c r="A51" s="126"/>
      <c r="B51" s="131" t="s">
        <v>54</v>
      </c>
      <c r="C51" s="256" t="s">
        <v>55</v>
      </c>
      <c r="D51" s="257"/>
      <c r="E51" s="257"/>
      <c r="F51" s="136" t="s">
        <v>24</v>
      </c>
      <c r="G51" s="137"/>
      <c r="H51" s="137"/>
      <c r="I51" s="137">
        <f>'1 1 Pol'!G8</f>
        <v>0</v>
      </c>
      <c r="J51" s="134" t="str">
        <f>IF(I61=0,"",I51/I61*100)</f>
        <v/>
      </c>
    </row>
    <row r="52" spans="1:10" ht="25.5" customHeight="1" x14ac:dyDescent="0.25">
      <c r="A52" s="126"/>
      <c r="B52" s="131" t="s">
        <v>56</v>
      </c>
      <c r="C52" s="256" t="s">
        <v>57</v>
      </c>
      <c r="D52" s="257"/>
      <c r="E52" s="257"/>
      <c r="F52" s="136" t="s">
        <v>24</v>
      </c>
      <c r="G52" s="137"/>
      <c r="H52" s="137"/>
      <c r="I52" s="137">
        <f>'1 1 Pol'!G19</f>
        <v>0</v>
      </c>
      <c r="J52" s="134" t="str">
        <f>IF(I61=0,"",I52/I61*100)</f>
        <v/>
      </c>
    </row>
    <row r="53" spans="1:10" ht="25.5" customHeight="1" x14ac:dyDescent="0.25">
      <c r="A53" s="126"/>
      <c r="B53" s="131" t="s">
        <v>58</v>
      </c>
      <c r="C53" s="256" t="s">
        <v>59</v>
      </c>
      <c r="D53" s="257"/>
      <c r="E53" s="257"/>
      <c r="F53" s="136" t="s">
        <v>24</v>
      </c>
      <c r="G53" s="137"/>
      <c r="H53" s="137"/>
      <c r="I53" s="137">
        <f>'1 1 Pol'!G40</f>
        <v>0</v>
      </c>
      <c r="J53" s="134" t="str">
        <f>IF(I61=0,"",I53/I61*100)</f>
        <v/>
      </c>
    </row>
    <row r="54" spans="1:10" ht="25.5" customHeight="1" x14ac:dyDescent="0.25">
      <c r="A54" s="126"/>
      <c r="B54" s="131" t="s">
        <v>60</v>
      </c>
      <c r="C54" s="256" t="s">
        <v>61</v>
      </c>
      <c r="D54" s="257"/>
      <c r="E54" s="257"/>
      <c r="F54" s="136" t="s">
        <v>24</v>
      </c>
      <c r="G54" s="137"/>
      <c r="H54" s="137"/>
      <c r="I54" s="137">
        <f>'1 1 Pol'!G46</f>
        <v>0</v>
      </c>
      <c r="J54" s="134" t="str">
        <f>IF(I61=0,"",I54/I61*100)</f>
        <v/>
      </c>
    </row>
    <row r="55" spans="1:10" ht="25.5" customHeight="1" x14ac:dyDescent="0.25">
      <c r="A55" s="126"/>
      <c r="B55" s="131" t="s">
        <v>62</v>
      </c>
      <c r="C55" s="256" t="s">
        <v>63</v>
      </c>
      <c r="D55" s="257"/>
      <c r="E55" s="257"/>
      <c r="F55" s="136" t="s">
        <v>25</v>
      </c>
      <c r="G55" s="137"/>
      <c r="H55" s="137"/>
      <c r="I55" s="137">
        <f>'1 1 Pol'!G49</f>
        <v>0</v>
      </c>
      <c r="J55" s="134" t="str">
        <f>IF(I61=0,"",I55/I61*100)</f>
        <v/>
      </c>
    </row>
    <row r="56" spans="1:10" ht="25.5" customHeight="1" x14ac:dyDescent="0.25">
      <c r="A56" s="126"/>
      <c r="B56" s="131" t="s">
        <v>64</v>
      </c>
      <c r="C56" s="256" t="s">
        <v>65</v>
      </c>
      <c r="D56" s="257"/>
      <c r="E56" s="257"/>
      <c r="F56" s="136" t="s">
        <v>25</v>
      </c>
      <c r="G56" s="137"/>
      <c r="H56" s="137"/>
      <c r="I56" s="137">
        <f>'1 1 Pol'!G56</f>
        <v>0</v>
      </c>
      <c r="J56" s="134" t="str">
        <f>IF(I61=0,"",I56/I61*100)</f>
        <v/>
      </c>
    </row>
    <row r="57" spans="1:10" ht="25.5" customHeight="1" x14ac:dyDescent="0.25">
      <c r="A57" s="126"/>
      <c r="B57" s="131" t="s">
        <v>66</v>
      </c>
      <c r="C57" s="256" t="s">
        <v>67</v>
      </c>
      <c r="D57" s="257"/>
      <c r="E57" s="257"/>
      <c r="F57" s="136" t="s">
        <v>25</v>
      </c>
      <c r="G57" s="137"/>
      <c r="H57" s="137"/>
      <c r="I57" s="137">
        <f>'1 1 Pol'!G165</f>
        <v>0</v>
      </c>
      <c r="J57" s="134" t="str">
        <f>IF(I61=0,"",I57/I61*100)</f>
        <v/>
      </c>
    </row>
    <row r="58" spans="1:10" ht="25.5" customHeight="1" x14ac:dyDescent="0.25">
      <c r="A58" s="126"/>
      <c r="B58" s="131" t="s">
        <v>68</v>
      </c>
      <c r="C58" s="256" t="s">
        <v>69</v>
      </c>
      <c r="D58" s="257"/>
      <c r="E58" s="257"/>
      <c r="F58" s="136" t="s">
        <v>26</v>
      </c>
      <c r="G58" s="137"/>
      <c r="H58" s="137"/>
      <c r="I58" s="137">
        <f>'1 1 Pol'!G196</f>
        <v>0</v>
      </c>
      <c r="J58" s="134" t="str">
        <f>IF(I61=0,"",I58/I61*100)</f>
        <v/>
      </c>
    </row>
    <row r="59" spans="1:10" ht="25.5" customHeight="1" x14ac:dyDescent="0.25">
      <c r="A59" s="126"/>
      <c r="B59" s="212" t="s">
        <v>71</v>
      </c>
      <c r="C59" s="256" t="s">
        <v>27</v>
      </c>
      <c r="D59" s="257"/>
      <c r="E59" s="257"/>
      <c r="F59" s="213" t="s">
        <v>71</v>
      </c>
      <c r="G59" s="214"/>
      <c r="H59" s="214"/>
      <c r="I59" s="137">
        <f>'01 1 Naklady'!G8</f>
        <v>0</v>
      </c>
      <c r="J59" s="134" t="str">
        <f>IF(I61=0,"",I59/I61*100)</f>
        <v/>
      </c>
    </row>
    <row r="60" spans="1:10" ht="25.5" customHeight="1" x14ac:dyDescent="0.25">
      <c r="A60" s="126"/>
      <c r="B60" s="131" t="s">
        <v>70</v>
      </c>
      <c r="C60" s="256" t="s">
        <v>28</v>
      </c>
      <c r="D60" s="257"/>
      <c r="E60" s="257"/>
      <c r="F60" s="136" t="s">
        <v>70</v>
      </c>
      <c r="G60" s="137"/>
      <c r="H60" s="137"/>
      <c r="I60" s="137">
        <f>'01 1 Naklady'!G33</f>
        <v>0</v>
      </c>
      <c r="J60" s="134" t="str">
        <f>IF(I61=0,"",I60/I61*100)</f>
        <v/>
      </c>
    </row>
    <row r="61" spans="1:10" ht="25.5" customHeight="1" x14ac:dyDescent="0.25">
      <c r="A61" s="127"/>
      <c r="B61" s="132" t="s">
        <v>1</v>
      </c>
      <c r="C61" s="132"/>
      <c r="D61" s="133"/>
      <c r="E61" s="133"/>
      <c r="F61" s="138"/>
      <c r="G61" s="139"/>
      <c r="H61" s="139"/>
      <c r="I61" s="139">
        <f>SUM(I51:I60)</f>
        <v>0</v>
      </c>
      <c r="J61" s="135">
        <f>SUM(J51:J60)</f>
        <v>0</v>
      </c>
    </row>
    <row r="62" spans="1:10" x14ac:dyDescent="0.25">
      <c r="F62" s="91"/>
      <c r="G62" s="90"/>
      <c r="H62" s="91"/>
      <c r="I62" s="90"/>
      <c r="J62" s="92"/>
    </row>
    <row r="63" spans="1:10" x14ac:dyDescent="0.25">
      <c r="F63" s="91"/>
      <c r="G63" s="90"/>
      <c r="H63" s="91"/>
      <c r="I63" s="90"/>
      <c r="J63" s="92"/>
    </row>
    <row r="64" spans="1:10" x14ac:dyDescent="0.25">
      <c r="F64" s="91"/>
      <c r="G64" s="90"/>
      <c r="H64" s="91"/>
      <c r="I64" s="90"/>
      <c r="J64" s="92"/>
    </row>
  </sheetData>
  <sheetProtection algorithmName="SHA-512" hashValue="jxLTeODzDiztUsAgVrVxFnmoX6XyQmJ3GF7+Aqi1pB+ip1B8WmDAwIEUHwMqgk2AjFtlsVLSuo2IQFZVSDGc9g==" saltValue="lhwidZI6Qaa0G8fnt9jFu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C60:E60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ignoredErrors>
    <ignoredError sqref="H40:I40" formula="1"/>
  </ignoredError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58" t="s">
        <v>6</v>
      </c>
      <c r="B1" s="258"/>
      <c r="C1" s="259"/>
      <c r="D1" s="258"/>
      <c r="E1" s="258"/>
      <c r="F1" s="258"/>
      <c r="G1" s="258"/>
    </row>
    <row r="2" spans="1:7" ht="24.9" customHeight="1" x14ac:dyDescent="0.25">
      <c r="A2" s="78" t="s">
        <v>7</v>
      </c>
      <c r="B2" s="77"/>
      <c r="C2" s="260"/>
      <c r="D2" s="260"/>
      <c r="E2" s="260"/>
      <c r="F2" s="260"/>
      <c r="G2" s="261"/>
    </row>
    <row r="3" spans="1:7" ht="24.9" customHeight="1" x14ac:dyDescent="0.25">
      <c r="A3" s="78" t="s">
        <v>8</v>
      </c>
      <c r="B3" s="77"/>
      <c r="C3" s="260"/>
      <c r="D3" s="260"/>
      <c r="E3" s="260"/>
      <c r="F3" s="260"/>
      <c r="G3" s="261"/>
    </row>
    <row r="4" spans="1:7" ht="24.9" customHeight="1" x14ac:dyDescent="0.25">
      <c r="A4" s="78" t="s">
        <v>9</v>
      </c>
      <c r="B4" s="77"/>
      <c r="C4" s="260"/>
      <c r="D4" s="260"/>
      <c r="E4" s="260"/>
      <c r="F4" s="260"/>
      <c r="G4" s="261"/>
    </row>
    <row r="5" spans="1:7" x14ac:dyDescent="0.25">
      <c r="B5" s="6"/>
      <c r="C5" s="7"/>
      <c r="D5" s="8"/>
    </row>
  </sheetData>
  <sheetProtection algorithmName="SHA-512" hashValue="aWOLMrllYsFBsOYe+Aq8NCAZxmsgYmHDE2cUkVmecMsALwzXWXRV48uR4VNaXQKWL6jxnP/MPcn88MmH3EQUAQ==" saltValue="8DzBp5/IOCkjVw1yGcIXx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4"/>
  <sheetViews>
    <sheetView topLeftCell="A26" zoomScaleNormal="100" workbookViewId="0">
      <selection activeCell="F43" sqref="F43"/>
    </sheetView>
  </sheetViews>
  <sheetFormatPr defaultRowHeight="13.2" outlineLevelRow="1" x14ac:dyDescent="0.25"/>
  <cols>
    <col min="1" max="1" width="3.44140625" customWidth="1"/>
    <col min="2" max="2" width="12.5546875" style="89" customWidth="1"/>
    <col min="3" max="3" width="63.33203125" style="89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7" max="28" width="0" hidden="1" customWidth="1"/>
    <col min="29" max="29" width="9.109375" hidden="1" customWidth="1"/>
    <col min="30" max="30" width="0" hidden="1" customWidth="1"/>
    <col min="31" max="35" width="9.109375" hidden="1" customWidth="1"/>
    <col min="36" max="41" width="9.109375" customWidth="1"/>
    <col min="53" max="53" width="98.6640625" customWidth="1"/>
  </cols>
  <sheetData>
    <row r="1" spans="1:60" ht="15.75" customHeight="1" x14ac:dyDescent="0.3">
      <c r="A1" s="264" t="s">
        <v>72</v>
      </c>
      <c r="B1" s="264"/>
      <c r="C1" s="264"/>
      <c r="D1" s="264"/>
      <c r="E1" s="264"/>
      <c r="F1" s="264"/>
      <c r="G1" s="264"/>
      <c r="AG1" t="s">
        <v>73</v>
      </c>
    </row>
    <row r="2" spans="1:60" ht="24.9" customHeight="1" x14ac:dyDescent="0.25">
      <c r="A2" s="142" t="s">
        <v>7</v>
      </c>
      <c r="B2" s="196" t="s">
        <v>42</v>
      </c>
      <c r="C2" s="265" t="s">
        <v>43</v>
      </c>
      <c r="D2" s="266"/>
      <c r="E2" s="266"/>
      <c r="F2" s="266"/>
      <c r="G2" s="267"/>
      <c r="AG2" t="s">
        <v>74</v>
      </c>
    </row>
    <row r="3" spans="1:60" ht="24.9" customHeight="1" x14ac:dyDescent="0.25">
      <c r="A3" s="142" t="s">
        <v>8</v>
      </c>
      <c r="B3" s="196" t="s">
        <v>47</v>
      </c>
      <c r="C3" s="265" t="s">
        <v>48</v>
      </c>
      <c r="D3" s="266"/>
      <c r="E3" s="266"/>
      <c r="F3" s="266"/>
      <c r="G3" s="267"/>
      <c r="AC3" s="89" t="s">
        <v>75</v>
      </c>
      <c r="AG3" t="s">
        <v>76</v>
      </c>
    </row>
    <row r="4" spans="1:60" ht="24.9" customHeight="1" x14ac:dyDescent="0.25">
      <c r="A4" s="199" t="s">
        <v>9</v>
      </c>
      <c r="B4" s="200" t="s">
        <v>47</v>
      </c>
      <c r="C4" s="268" t="s">
        <v>46</v>
      </c>
      <c r="D4" s="269"/>
      <c r="E4" s="269"/>
      <c r="F4" s="269"/>
      <c r="G4" s="270"/>
      <c r="AG4" t="s">
        <v>77</v>
      </c>
    </row>
    <row r="5" spans="1:60" x14ac:dyDescent="0.25">
      <c r="D5" s="141"/>
    </row>
    <row r="6" spans="1:60" ht="39.6" x14ac:dyDescent="0.25">
      <c r="A6" s="201" t="s">
        <v>78</v>
      </c>
      <c r="B6" s="202" t="s">
        <v>79</v>
      </c>
      <c r="C6" s="202" t="s">
        <v>80</v>
      </c>
      <c r="D6" s="203" t="s">
        <v>81</v>
      </c>
      <c r="E6" s="201" t="s">
        <v>82</v>
      </c>
      <c r="F6" s="204" t="s">
        <v>83</v>
      </c>
      <c r="G6" s="201" t="s">
        <v>29</v>
      </c>
      <c r="H6" s="205" t="s">
        <v>30</v>
      </c>
      <c r="I6" s="205" t="s">
        <v>84</v>
      </c>
      <c r="J6" s="205" t="s">
        <v>31</v>
      </c>
      <c r="K6" s="205" t="s">
        <v>85</v>
      </c>
      <c r="L6" s="205" t="s">
        <v>86</v>
      </c>
      <c r="M6" s="205" t="s">
        <v>87</v>
      </c>
      <c r="N6" s="205" t="s">
        <v>88</v>
      </c>
      <c r="O6" s="205" t="s">
        <v>89</v>
      </c>
      <c r="P6" s="205" t="s">
        <v>90</v>
      </c>
      <c r="Q6" s="205" t="s">
        <v>91</v>
      </c>
      <c r="R6" s="205" t="s">
        <v>92</v>
      </c>
      <c r="S6" s="205" t="s">
        <v>93</v>
      </c>
      <c r="T6" s="205" t="s">
        <v>94</v>
      </c>
      <c r="U6" s="205" t="s">
        <v>95</v>
      </c>
      <c r="V6" s="205" t="s">
        <v>96</v>
      </c>
      <c r="W6" s="205" t="s">
        <v>97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3" t="s">
        <v>98</v>
      </c>
      <c r="B8" s="164" t="s">
        <v>71</v>
      </c>
      <c r="C8" s="184" t="s">
        <v>27</v>
      </c>
      <c r="D8" s="165"/>
      <c r="E8" s="166"/>
      <c r="F8" s="167"/>
      <c r="G8" s="167">
        <f>SUMIF(AG9:AG32,"&lt;&gt;NOR",G9:G32)</f>
        <v>0</v>
      </c>
      <c r="H8" s="167"/>
      <c r="I8" s="167">
        <f>SUM(I9:I32)</f>
        <v>0</v>
      </c>
      <c r="J8" s="167"/>
      <c r="K8" s="167">
        <f>SUM(K9:K32)</f>
        <v>0</v>
      </c>
      <c r="L8" s="167"/>
      <c r="M8" s="167">
        <f>SUM(M9:M32)</f>
        <v>0</v>
      </c>
      <c r="N8" s="167"/>
      <c r="O8" s="167">
        <f>SUM(O9:O32)</f>
        <v>0</v>
      </c>
      <c r="P8" s="167"/>
      <c r="Q8" s="167">
        <f>SUM(Q9:Q32)</f>
        <v>0</v>
      </c>
      <c r="R8" s="167"/>
      <c r="S8" s="167"/>
      <c r="T8" s="168"/>
      <c r="U8" s="162"/>
      <c r="V8" s="162">
        <f>SUM(V9:V32)</f>
        <v>0</v>
      </c>
      <c r="W8" s="162"/>
      <c r="AG8" t="s">
        <v>99</v>
      </c>
    </row>
    <row r="9" spans="1:60" outlineLevel="1" x14ac:dyDescent="0.25">
      <c r="A9" s="169">
        <v>1</v>
      </c>
      <c r="B9" s="170" t="s">
        <v>327</v>
      </c>
      <c r="C9" s="186" t="s">
        <v>328</v>
      </c>
      <c r="D9" s="171" t="s">
        <v>102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329</v>
      </c>
      <c r="T9" s="175" t="s">
        <v>104</v>
      </c>
      <c r="U9" s="160">
        <v>0</v>
      </c>
      <c r="V9" s="160">
        <f>ROUND(E9*U9,2)</f>
        <v>0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105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57"/>
      <c r="B10" s="158"/>
      <c r="C10" s="262" t="s">
        <v>330</v>
      </c>
      <c r="D10" s="263"/>
      <c r="E10" s="263"/>
      <c r="F10" s="263"/>
      <c r="G10" s="263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166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57"/>
      <c r="B11" s="158"/>
      <c r="C11" s="271" t="s">
        <v>331</v>
      </c>
      <c r="D11" s="272"/>
      <c r="E11" s="272"/>
      <c r="F11" s="272"/>
      <c r="G11" s="272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166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57"/>
      <c r="B12" s="158"/>
      <c r="C12" s="271" t="s">
        <v>332</v>
      </c>
      <c r="D12" s="272"/>
      <c r="E12" s="272"/>
      <c r="F12" s="272"/>
      <c r="G12" s="272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166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57"/>
      <c r="B13" s="158"/>
      <c r="C13" s="271" t="s">
        <v>333</v>
      </c>
      <c r="D13" s="272"/>
      <c r="E13" s="272"/>
      <c r="F13" s="272"/>
      <c r="G13" s="272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166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57"/>
      <c r="B14" s="158"/>
      <c r="C14" s="271" t="s">
        <v>334</v>
      </c>
      <c r="D14" s="272"/>
      <c r="E14" s="272"/>
      <c r="F14" s="272"/>
      <c r="G14" s="272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166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1" outlineLevel="1" x14ac:dyDescent="0.25">
      <c r="A15" s="157"/>
      <c r="B15" s="158"/>
      <c r="C15" s="271" t="s">
        <v>335</v>
      </c>
      <c r="D15" s="272"/>
      <c r="E15" s="272"/>
      <c r="F15" s="272"/>
      <c r="G15" s="272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166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92" t="str">
        <f>C15</f>
        <v>Zřízení vnitrostaveništního rozvodu energie do 5 kV od připojení na hlavní přívod na staveništi včetně rozvaděčů pro připojení přenosných zásuvkových skříní, obecné osvětlení staveniště (včetně stožárů a osvětlovacích těles).</v>
      </c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57"/>
      <c r="B16" s="158"/>
      <c r="C16" s="271" t="s">
        <v>336</v>
      </c>
      <c r="D16" s="272"/>
      <c r="E16" s="272"/>
      <c r="F16" s="272"/>
      <c r="G16" s="272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166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57"/>
      <c r="B17" s="158"/>
      <c r="C17" s="271" t="s">
        <v>337</v>
      </c>
      <c r="D17" s="272"/>
      <c r="E17" s="272"/>
      <c r="F17" s="272"/>
      <c r="G17" s="272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166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69">
        <v>2</v>
      </c>
      <c r="B18" s="170" t="s">
        <v>338</v>
      </c>
      <c r="C18" s="186" t="s">
        <v>339</v>
      </c>
      <c r="D18" s="171" t="s">
        <v>102</v>
      </c>
      <c r="E18" s="172">
        <v>1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4">
        <v>0</v>
      </c>
      <c r="O18" s="174">
        <f>ROUND(E18*N18,2)</f>
        <v>0</v>
      </c>
      <c r="P18" s="174">
        <v>0</v>
      </c>
      <c r="Q18" s="174">
        <f>ROUND(E18*P18,2)</f>
        <v>0</v>
      </c>
      <c r="R18" s="174"/>
      <c r="S18" s="174" t="s">
        <v>329</v>
      </c>
      <c r="T18" s="175" t="s">
        <v>104</v>
      </c>
      <c r="U18" s="160">
        <v>0</v>
      </c>
      <c r="V18" s="160">
        <f>ROUND(E18*U18,2)</f>
        <v>0</v>
      </c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105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57"/>
      <c r="B19" s="158"/>
      <c r="C19" s="262" t="s">
        <v>340</v>
      </c>
      <c r="D19" s="263"/>
      <c r="E19" s="263"/>
      <c r="F19" s="263"/>
      <c r="G19" s="263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166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57"/>
      <c r="B20" s="158"/>
      <c r="C20" s="271" t="s">
        <v>341</v>
      </c>
      <c r="D20" s="272"/>
      <c r="E20" s="272"/>
      <c r="F20" s="272"/>
      <c r="G20" s="272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166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57"/>
      <c r="B21" s="158"/>
      <c r="C21" s="271" t="s">
        <v>342</v>
      </c>
      <c r="D21" s="272"/>
      <c r="E21" s="272"/>
      <c r="F21" s="272"/>
      <c r="G21" s="272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166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1" outlineLevel="1" x14ac:dyDescent="0.25">
      <c r="A22" s="157"/>
      <c r="B22" s="158"/>
      <c r="C22" s="271" t="s">
        <v>343</v>
      </c>
      <c r="D22" s="272"/>
      <c r="E22" s="272"/>
      <c r="F22" s="272"/>
      <c r="G22" s="272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166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92" t="str">
        <f>C22</f>
        <v>Spotřeba vody a elektrické energie pro potřebu sociálních zařízení a kanceláří stavby. Pronájem, opotřebení a spotřeba pohonných hmot náhradního zdroje elektrické energie.</v>
      </c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57"/>
      <c r="B23" s="158"/>
      <c r="C23" s="271" t="s">
        <v>344</v>
      </c>
      <c r="D23" s="272"/>
      <c r="E23" s="272"/>
      <c r="F23" s="272"/>
      <c r="G23" s="272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166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69">
        <v>3</v>
      </c>
      <c r="B24" s="170" t="s">
        <v>345</v>
      </c>
      <c r="C24" s="186" t="s">
        <v>346</v>
      </c>
      <c r="D24" s="171" t="s">
        <v>102</v>
      </c>
      <c r="E24" s="172">
        <v>1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0</v>
      </c>
      <c r="O24" s="174">
        <f>ROUND(E24*N24,2)</f>
        <v>0</v>
      </c>
      <c r="P24" s="174">
        <v>0</v>
      </c>
      <c r="Q24" s="174">
        <f>ROUND(E24*P24,2)</f>
        <v>0</v>
      </c>
      <c r="R24" s="174"/>
      <c r="S24" s="174" t="s">
        <v>329</v>
      </c>
      <c r="T24" s="175" t="s">
        <v>104</v>
      </c>
      <c r="U24" s="160">
        <v>0</v>
      </c>
      <c r="V24" s="160">
        <f>ROUND(E24*U24,2)</f>
        <v>0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105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57"/>
      <c r="B25" s="158"/>
      <c r="C25" s="262" t="s">
        <v>347</v>
      </c>
      <c r="D25" s="263"/>
      <c r="E25" s="263"/>
      <c r="F25" s="263"/>
      <c r="G25" s="263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166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57"/>
      <c r="B26" s="158"/>
      <c r="C26" s="271" t="s">
        <v>348</v>
      </c>
      <c r="D26" s="272"/>
      <c r="E26" s="272"/>
      <c r="F26" s="272"/>
      <c r="G26" s="272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166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57"/>
      <c r="B27" s="158"/>
      <c r="C27" s="271" t="s">
        <v>349</v>
      </c>
      <c r="D27" s="272"/>
      <c r="E27" s="272"/>
      <c r="F27" s="272"/>
      <c r="G27" s="272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166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57"/>
      <c r="B28" s="158"/>
      <c r="C28" s="271" t="s">
        <v>350</v>
      </c>
      <c r="D28" s="272"/>
      <c r="E28" s="272"/>
      <c r="F28" s="272"/>
      <c r="G28" s="272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166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57"/>
      <c r="B29" s="158"/>
      <c r="C29" s="271" t="s">
        <v>351</v>
      </c>
      <c r="D29" s="272"/>
      <c r="E29" s="272"/>
      <c r="F29" s="272"/>
      <c r="G29" s="272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166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57"/>
      <c r="B30" s="158"/>
      <c r="C30" s="271" t="s">
        <v>352</v>
      </c>
      <c r="D30" s="272"/>
      <c r="E30" s="272"/>
      <c r="F30" s="272"/>
      <c r="G30" s="272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166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57"/>
      <c r="B31" s="158"/>
      <c r="C31" s="271" t="s">
        <v>353</v>
      </c>
      <c r="D31" s="272"/>
      <c r="E31" s="272"/>
      <c r="F31" s="272"/>
      <c r="G31" s="272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166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57"/>
      <c r="B32" s="158"/>
      <c r="C32" s="271" t="s">
        <v>354</v>
      </c>
      <c r="D32" s="272"/>
      <c r="E32" s="272"/>
      <c r="F32" s="272"/>
      <c r="G32" s="272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166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5">
      <c r="A33" s="163" t="s">
        <v>98</v>
      </c>
      <c r="B33" s="164" t="s">
        <v>70</v>
      </c>
      <c r="C33" s="184" t="s">
        <v>28</v>
      </c>
      <c r="D33" s="165"/>
      <c r="E33" s="166"/>
      <c r="F33" s="167"/>
      <c r="G33" s="167">
        <f>SUMIF(AG34:AG49,"&lt;&gt;NOR",G34:G49)</f>
        <v>0</v>
      </c>
      <c r="H33" s="167"/>
      <c r="I33" s="167">
        <f>SUM(I34:I42)</f>
        <v>0</v>
      </c>
      <c r="J33" s="167"/>
      <c r="K33" s="167">
        <f>SUM(K34:K42)</f>
        <v>0</v>
      </c>
      <c r="L33" s="167"/>
      <c r="M33" s="167">
        <f>SUM(M34:M42)</f>
        <v>0</v>
      </c>
      <c r="N33" s="167"/>
      <c r="O33" s="167">
        <f>SUM(O34:O42)</f>
        <v>0</v>
      </c>
      <c r="P33" s="167"/>
      <c r="Q33" s="167">
        <f>SUM(Q34:Q42)</f>
        <v>0</v>
      </c>
      <c r="R33" s="167"/>
      <c r="S33" s="167"/>
      <c r="T33" s="168"/>
      <c r="U33" s="162"/>
      <c r="V33" s="162">
        <f>SUM(V34:V42)</f>
        <v>0</v>
      </c>
      <c r="W33" s="162"/>
      <c r="AG33" t="s">
        <v>99</v>
      </c>
    </row>
    <row r="34" spans="1:60" outlineLevel="1" x14ac:dyDescent="0.25">
      <c r="A34" s="169">
        <v>4</v>
      </c>
      <c r="B34" s="170" t="s">
        <v>355</v>
      </c>
      <c r="C34" s="186" t="s">
        <v>356</v>
      </c>
      <c r="D34" s="171" t="s">
        <v>102</v>
      </c>
      <c r="E34" s="172">
        <v>1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4">
        <v>0</v>
      </c>
      <c r="O34" s="174">
        <f>ROUND(E34*N34,2)</f>
        <v>0</v>
      </c>
      <c r="P34" s="174">
        <v>0</v>
      </c>
      <c r="Q34" s="174">
        <f>ROUND(E34*P34,2)</f>
        <v>0</v>
      </c>
      <c r="R34" s="174"/>
      <c r="S34" s="174" t="s">
        <v>329</v>
      </c>
      <c r="T34" s="175" t="s">
        <v>104</v>
      </c>
      <c r="U34" s="160">
        <v>0</v>
      </c>
      <c r="V34" s="160">
        <f>ROUND(E34*U34,2)</f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105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ht="31.2" outlineLevel="1" x14ac:dyDescent="0.25">
      <c r="A35" s="157"/>
      <c r="B35" s="158"/>
      <c r="C35" s="262" t="s">
        <v>357</v>
      </c>
      <c r="D35" s="263"/>
      <c r="E35" s="263"/>
      <c r="F35" s="263"/>
      <c r="G35" s="263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166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92" t="str">
        <f>C35</f>
        <v>Náklady na vyhotovení dokumentace skutečného provedení stavby. Dokumentace bude předána v tištěné formě ve dvou vyhotoveních a v digitální formě na datovém nosiči CD-Rom  v jednom vyhotovení (veškerá dokumetnace v PDF,  výkresová část i ve formátu DWG). Součástí skutečného provedení bude i aktualizace PENB dle skutečného provedení.</v>
      </c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69">
        <v>5</v>
      </c>
      <c r="B36" s="170" t="s">
        <v>358</v>
      </c>
      <c r="C36" s="186" t="s">
        <v>359</v>
      </c>
      <c r="D36" s="171" t="s">
        <v>102</v>
      </c>
      <c r="E36" s="172">
        <v>1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4">
        <f>ROUND(E36*P36,2)</f>
        <v>0</v>
      </c>
      <c r="R36" s="174"/>
      <c r="S36" s="174" t="s">
        <v>329</v>
      </c>
      <c r="T36" s="175" t="s">
        <v>104</v>
      </c>
      <c r="U36" s="160">
        <v>0</v>
      </c>
      <c r="V36" s="160">
        <f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105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7"/>
      <c r="B37" s="158"/>
      <c r="C37" s="262" t="s">
        <v>360</v>
      </c>
      <c r="D37" s="263"/>
      <c r="E37" s="263"/>
      <c r="F37" s="263"/>
      <c r="G37" s="263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166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76">
        <v>6</v>
      </c>
      <c r="B38" s="177" t="s">
        <v>361</v>
      </c>
      <c r="C38" s="185" t="s">
        <v>362</v>
      </c>
      <c r="D38" s="178" t="s">
        <v>102</v>
      </c>
      <c r="E38" s="179">
        <v>1</v>
      </c>
      <c r="F38" s="180"/>
      <c r="G38" s="181">
        <f>ROUND(E38*F38,2)</f>
        <v>0</v>
      </c>
      <c r="H38" s="180"/>
      <c r="I38" s="181">
        <f>ROUND(E38*H38,2)</f>
        <v>0</v>
      </c>
      <c r="J38" s="180"/>
      <c r="K38" s="181">
        <f>ROUND(E38*J38,2)</f>
        <v>0</v>
      </c>
      <c r="L38" s="181">
        <v>21</v>
      </c>
      <c r="M38" s="181">
        <f>G38*(1+L38/100)</f>
        <v>0</v>
      </c>
      <c r="N38" s="181">
        <v>0</v>
      </c>
      <c r="O38" s="181">
        <f>ROUND(E38*N38,2)</f>
        <v>0</v>
      </c>
      <c r="P38" s="181">
        <v>0</v>
      </c>
      <c r="Q38" s="181">
        <f>ROUND(E38*P38,2)</f>
        <v>0</v>
      </c>
      <c r="R38" s="181"/>
      <c r="S38" s="181" t="s">
        <v>329</v>
      </c>
      <c r="T38" s="182" t="s">
        <v>104</v>
      </c>
      <c r="U38" s="160">
        <v>0</v>
      </c>
      <c r="V38" s="160">
        <f>ROUND(E38*U38,2)</f>
        <v>0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105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69">
        <v>7</v>
      </c>
      <c r="B39" s="170" t="s">
        <v>100</v>
      </c>
      <c r="C39" s="186" t="s">
        <v>101</v>
      </c>
      <c r="D39" s="171" t="s">
        <v>102</v>
      </c>
      <c r="E39" s="172">
        <v>1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0</v>
      </c>
      <c r="O39" s="174">
        <f>ROUND(E39*N39,2)</f>
        <v>0</v>
      </c>
      <c r="P39" s="174">
        <v>0</v>
      </c>
      <c r="Q39" s="174">
        <f>ROUND(E39*P39,2)</f>
        <v>0</v>
      </c>
      <c r="R39" s="174"/>
      <c r="S39" s="174" t="s">
        <v>329</v>
      </c>
      <c r="T39" s="175" t="s">
        <v>104</v>
      </c>
      <c r="U39" s="160">
        <v>0</v>
      </c>
      <c r="V39" s="160">
        <f>ROUND(E39*U39,2)</f>
        <v>0</v>
      </c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105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31.2" outlineLevel="1" x14ac:dyDescent="0.25">
      <c r="A40" s="157"/>
      <c r="B40" s="158"/>
      <c r="C40" s="262" t="s">
        <v>363</v>
      </c>
      <c r="D40" s="263"/>
      <c r="E40" s="263"/>
      <c r="F40" s="263"/>
      <c r="G40" s="263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166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92" t="str">
        <f>C40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69">
        <v>8</v>
      </c>
      <c r="B41" s="170" t="s">
        <v>364</v>
      </c>
      <c r="C41" s="186" t="s">
        <v>365</v>
      </c>
      <c r="D41" s="171" t="s">
        <v>102</v>
      </c>
      <c r="E41" s="172">
        <v>1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4"/>
      <c r="S41" s="174" t="s">
        <v>329</v>
      </c>
      <c r="T41" s="175" t="s">
        <v>104</v>
      </c>
      <c r="U41" s="160">
        <v>0</v>
      </c>
      <c r="V41" s="160">
        <f>ROUND(E41*U41,2)</f>
        <v>0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105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57"/>
      <c r="B42" s="158"/>
      <c r="C42" s="262" t="s">
        <v>366</v>
      </c>
      <c r="D42" s="263"/>
      <c r="E42" s="263"/>
      <c r="F42" s="263"/>
      <c r="G42" s="263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166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69">
        <v>9</v>
      </c>
      <c r="B43" s="170" t="s">
        <v>367</v>
      </c>
      <c r="C43" s="186" t="s">
        <v>368</v>
      </c>
      <c r="D43" s="171" t="s">
        <v>102</v>
      </c>
      <c r="E43" s="172">
        <v>1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4">
        <v>0</v>
      </c>
      <c r="O43" s="174">
        <f>ROUND(E43*N43,2)</f>
        <v>0</v>
      </c>
      <c r="P43" s="174">
        <v>0</v>
      </c>
      <c r="Q43" s="174">
        <f>ROUND(E43*P43,2)</f>
        <v>0</v>
      </c>
      <c r="R43" s="174"/>
      <c r="S43" s="174" t="s">
        <v>329</v>
      </c>
      <c r="T43" s="175" t="s">
        <v>104</v>
      </c>
      <c r="U43" s="160">
        <v>0</v>
      </c>
      <c r="V43" s="160">
        <f>ROUND(E43*U43,2)</f>
        <v>0</v>
      </c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105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57"/>
      <c r="B44" s="158"/>
      <c r="C44" s="262" t="s">
        <v>369</v>
      </c>
      <c r="D44" s="263"/>
      <c r="E44" s="263"/>
      <c r="F44" s="263"/>
      <c r="G44" s="263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166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69">
        <v>10</v>
      </c>
      <c r="B45" s="170" t="s">
        <v>376</v>
      </c>
      <c r="C45" s="186" t="s">
        <v>377</v>
      </c>
      <c r="D45" s="171" t="s">
        <v>102</v>
      </c>
      <c r="E45" s="172">
        <v>1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0</v>
      </c>
      <c r="O45" s="174">
        <f>ROUND(E45*N45,2)</f>
        <v>0</v>
      </c>
      <c r="P45" s="174">
        <v>0</v>
      </c>
      <c r="Q45" s="174">
        <f>ROUND(E45*P45,2)</f>
        <v>0</v>
      </c>
      <c r="R45" s="174"/>
      <c r="S45" s="174" t="s">
        <v>329</v>
      </c>
      <c r="T45" s="175" t="s">
        <v>104</v>
      </c>
      <c r="U45" s="160">
        <v>0</v>
      </c>
      <c r="V45" s="160">
        <f>ROUND(E45*U45,2)</f>
        <v>0</v>
      </c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105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ht="27" customHeight="1" outlineLevel="1" x14ac:dyDescent="0.25">
      <c r="A46" s="157"/>
      <c r="B46" s="158"/>
      <c r="C46" s="262" t="s">
        <v>378</v>
      </c>
      <c r="D46" s="263"/>
      <c r="E46" s="263"/>
      <c r="F46" s="263"/>
      <c r="G46" s="263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166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69">
        <v>11</v>
      </c>
      <c r="B47" s="170" t="s">
        <v>370</v>
      </c>
      <c r="C47" s="186" t="s">
        <v>371</v>
      </c>
      <c r="D47" s="171" t="s">
        <v>102</v>
      </c>
      <c r="E47" s="172">
        <v>1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0</v>
      </c>
      <c r="O47" s="174">
        <f>ROUND(E47*N47,2)</f>
        <v>0</v>
      </c>
      <c r="P47" s="174">
        <v>0</v>
      </c>
      <c r="Q47" s="174">
        <f>ROUND(E47*P47,2)</f>
        <v>0</v>
      </c>
      <c r="R47" s="174"/>
      <c r="S47" s="174" t="s">
        <v>329</v>
      </c>
      <c r="T47" s="175" t="s">
        <v>104</v>
      </c>
      <c r="U47" s="160">
        <v>0</v>
      </c>
      <c r="V47" s="160">
        <f>ROUND(E47*U47,2)</f>
        <v>0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105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12.75" customHeight="1" outlineLevel="1" x14ac:dyDescent="0.25">
      <c r="A48" s="157"/>
      <c r="B48" s="158"/>
      <c r="C48" s="262" t="s">
        <v>372</v>
      </c>
      <c r="D48" s="263"/>
      <c r="E48" s="263"/>
      <c r="F48" s="263"/>
      <c r="G48" s="263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166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12.75" customHeight="1" outlineLevel="1" x14ac:dyDescent="0.25">
      <c r="A49" s="169">
        <v>12</v>
      </c>
      <c r="B49" s="170" t="s">
        <v>373</v>
      </c>
      <c r="C49" s="186" t="s">
        <v>374</v>
      </c>
      <c r="D49" s="171" t="s">
        <v>102</v>
      </c>
      <c r="E49" s="172">
        <v>1</v>
      </c>
      <c r="F49" s="173"/>
      <c r="G49" s="174">
        <f>ROUND(E49*F49,2)</f>
        <v>0</v>
      </c>
      <c r="H49" s="173"/>
      <c r="I49" s="174">
        <f>ROUND(E49*H49,2)</f>
        <v>0</v>
      </c>
      <c r="J49" s="173"/>
      <c r="K49" s="174">
        <f>ROUND(E49*J49,2)</f>
        <v>0</v>
      </c>
      <c r="L49" s="174">
        <v>21</v>
      </c>
      <c r="M49" s="174">
        <f>G49*(1+L49/100)</f>
        <v>0</v>
      </c>
      <c r="N49" s="174">
        <v>0</v>
      </c>
      <c r="O49" s="174">
        <f>ROUND(E49*N49,2)</f>
        <v>0</v>
      </c>
      <c r="P49" s="174">
        <v>0</v>
      </c>
      <c r="Q49" s="174">
        <f>ROUND(E49*P49,2)</f>
        <v>0</v>
      </c>
      <c r="R49" s="174"/>
      <c r="S49" s="174" t="s">
        <v>329</v>
      </c>
      <c r="T49" s="175" t="s">
        <v>104</v>
      </c>
      <c r="U49" s="160"/>
      <c r="V49" s="160"/>
      <c r="W49" s="16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5.5" customHeight="1" outlineLevel="1" x14ac:dyDescent="0.25">
      <c r="A50" s="157"/>
      <c r="B50" s="158"/>
      <c r="C50" s="262" t="s">
        <v>375</v>
      </c>
      <c r="D50" s="263"/>
      <c r="E50" s="263"/>
      <c r="F50" s="263"/>
      <c r="G50" s="263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57"/>
      <c r="B51" s="158"/>
      <c r="C51" s="197"/>
      <c r="D51" s="198"/>
      <c r="E51" s="198"/>
      <c r="F51" s="198"/>
      <c r="G51" s="198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x14ac:dyDescent="0.25">
      <c r="A52" s="206"/>
      <c r="B52" s="207" t="s">
        <v>29</v>
      </c>
      <c r="C52" s="208"/>
      <c r="D52" s="209"/>
      <c r="E52" s="210"/>
      <c r="F52" s="210"/>
      <c r="G52" s="211">
        <f>G8+G33</f>
        <v>0</v>
      </c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AE52">
        <f>SUMIF(L7:L43,AE44,G7:G43)</f>
        <v>0</v>
      </c>
      <c r="AF52">
        <f>SUMIF(L7:L43,AF44,G7:G43)</f>
        <v>0</v>
      </c>
      <c r="AG52" t="s">
        <v>108</v>
      </c>
    </row>
    <row r="53" spans="1:60" x14ac:dyDescent="0.25">
      <c r="C53" s="189"/>
      <c r="D53" s="141"/>
      <c r="AG53" t="s">
        <v>109</v>
      </c>
    </row>
    <row r="54" spans="1:60" x14ac:dyDescent="0.25">
      <c r="D54" s="141"/>
    </row>
    <row r="55" spans="1:60" x14ac:dyDescent="0.25">
      <c r="D55" s="141"/>
    </row>
    <row r="56" spans="1:60" x14ac:dyDescent="0.25">
      <c r="D56" s="141"/>
    </row>
    <row r="57" spans="1:60" x14ac:dyDescent="0.25">
      <c r="D57" s="141"/>
    </row>
    <row r="58" spans="1:60" x14ac:dyDescent="0.25">
      <c r="D58" s="141"/>
    </row>
    <row r="59" spans="1:60" x14ac:dyDescent="0.25">
      <c r="D59" s="141"/>
    </row>
    <row r="60" spans="1:60" x14ac:dyDescent="0.25">
      <c r="D60" s="141"/>
    </row>
    <row r="61" spans="1:60" x14ac:dyDescent="0.25">
      <c r="D61" s="141"/>
    </row>
    <row r="62" spans="1:60" x14ac:dyDescent="0.25">
      <c r="D62" s="141"/>
    </row>
    <row r="63" spans="1:60" x14ac:dyDescent="0.25">
      <c r="D63" s="141"/>
    </row>
    <row r="64" spans="1:60" x14ac:dyDescent="0.25">
      <c r="D64" s="141"/>
    </row>
    <row r="65" spans="4:4" x14ac:dyDescent="0.25">
      <c r="D65" s="141"/>
    </row>
    <row r="66" spans="4:4" x14ac:dyDescent="0.25">
      <c r="D66" s="141"/>
    </row>
    <row r="67" spans="4:4" x14ac:dyDescent="0.25">
      <c r="D67" s="141"/>
    </row>
    <row r="68" spans="4:4" x14ac:dyDescent="0.25">
      <c r="D68" s="141"/>
    </row>
    <row r="69" spans="4:4" x14ac:dyDescent="0.25">
      <c r="D69" s="141"/>
    </row>
    <row r="70" spans="4:4" x14ac:dyDescent="0.25">
      <c r="D70" s="141"/>
    </row>
    <row r="71" spans="4:4" x14ac:dyDescent="0.25">
      <c r="D71" s="141"/>
    </row>
    <row r="72" spans="4:4" x14ac:dyDescent="0.25">
      <c r="D72" s="141"/>
    </row>
    <row r="73" spans="4:4" x14ac:dyDescent="0.25">
      <c r="D73" s="141"/>
    </row>
    <row r="74" spans="4:4" x14ac:dyDescent="0.25">
      <c r="D74" s="141"/>
    </row>
    <row r="75" spans="4:4" x14ac:dyDescent="0.25">
      <c r="D75" s="141"/>
    </row>
    <row r="76" spans="4:4" x14ac:dyDescent="0.25">
      <c r="D76" s="141"/>
    </row>
    <row r="77" spans="4:4" x14ac:dyDescent="0.25">
      <c r="D77" s="141"/>
    </row>
    <row r="78" spans="4:4" x14ac:dyDescent="0.25">
      <c r="D78" s="141"/>
    </row>
    <row r="79" spans="4:4" x14ac:dyDescent="0.25">
      <c r="D79" s="141"/>
    </row>
    <row r="80" spans="4:4" x14ac:dyDescent="0.25">
      <c r="D80" s="141"/>
    </row>
    <row r="81" spans="4:4" x14ac:dyDescent="0.25">
      <c r="D81" s="141"/>
    </row>
    <row r="82" spans="4:4" x14ac:dyDescent="0.25">
      <c r="D82" s="141"/>
    </row>
    <row r="83" spans="4:4" x14ac:dyDescent="0.25">
      <c r="D83" s="141"/>
    </row>
    <row r="84" spans="4:4" x14ac:dyDescent="0.25">
      <c r="D84" s="141"/>
    </row>
    <row r="85" spans="4:4" x14ac:dyDescent="0.25">
      <c r="D85" s="141"/>
    </row>
    <row r="86" spans="4:4" x14ac:dyDescent="0.25">
      <c r="D86" s="141"/>
    </row>
    <row r="87" spans="4:4" x14ac:dyDescent="0.25">
      <c r="D87" s="141"/>
    </row>
    <row r="88" spans="4:4" x14ac:dyDescent="0.25">
      <c r="D88" s="141"/>
    </row>
    <row r="89" spans="4:4" x14ac:dyDescent="0.25">
      <c r="D89" s="141"/>
    </row>
    <row r="90" spans="4:4" x14ac:dyDescent="0.25">
      <c r="D90" s="141"/>
    </row>
    <row r="91" spans="4:4" x14ac:dyDescent="0.25">
      <c r="D91" s="141"/>
    </row>
    <row r="92" spans="4:4" x14ac:dyDescent="0.25">
      <c r="D92" s="141"/>
    </row>
    <row r="93" spans="4:4" x14ac:dyDescent="0.25">
      <c r="D93" s="141"/>
    </row>
    <row r="94" spans="4:4" x14ac:dyDescent="0.25">
      <c r="D94" s="141"/>
    </row>
    <row r="95" spans="4:4" x14ac:dyDescent="0.25">
      <c r="D95" s="141"/>
    </row>
    <row r="96" spans="4:4" x14ac:dyDescent="0.25">
      <c r="D96" s="141"/>
    </row>
    <row r="97" spans="4:4" x14ac:dyDescent="0.25">
      <c r="D97" s="141"/>
    </row>
    <row r="98" spans="4:4" x14ac:dyDescent="0.25">
      <c r="D98" s="141"/>
    </row>
    <row r="99" spans="4:4" x14ac:dyDescent="0.25">
      <c r="D99" s="141"/>
    </row>
    <row r="100" spans="4:4" x14ac:dyDescent="0.25">
      <c r="D100" s="141"/>
    </row>
    <row r="101" spans="4:4" x14ac:dyDescent="0.25">
      <c r="D101" s="141"/>
    </row>
    <row r="102" spans="4:4" x14ac:dyDescent="0.25">
      <c r="D102" s="141"/>
    </row>
    <row r="103" spans="4:4" x14ac:dyDescent="0.25">
      <c r="D103" s="141"/>
    </row>
    <row r="104" spans="4:4" x14ac:dyDescent="0.25">
      <c r="D104" s="141"/>
    </row>
    <row r="105" spans="4:4" x14ac:dyDescent="0.25">
      <c r="D105" s="141"/>
    </row>
    <row r="106" spans="4:4" x14ac:dyDescent="0.25">
      <c r="D106" s="141"/>
    </row>
    <row r="107" spans="4:4" x14ac:dyDescent="0.25">
      <c r="D107" s="141"/>
    </row>
    <row r="108" spans="4:4" x14ac:dyDescent="0.25">
      <c r="D108" s="141"/>
    </row>
    <row r="109" spans="4:4" x14ac:dyDescent="0.25">
      <c r="D109" s="141"/>
    </row>
    <row r="110" spans="4:4" x14ac:dyDescent="0.25">
      <c r="D110" s="141"/>
    </row>
    <row r="111" spans="4:4" x14ac:dyDescent="0.25">
      <c r="D111" s="141"/>
    </row>
    <row r="112" spans="4:4" x14ac:dyDescent="0.25">
      <c r="D112" s="141"/>
    </row>
    <row r="113" spans="4:4" x14ac:dyDescent="0.25">
      <c r="D113" s="141"/>
    </row>
    <row r="114" spans="4:4" x14ac:dyDescent="0.25">
      <c r="D114" s="141"/>
    </row>
    <row r="115" spans="4:4" x14ac:dyDescent="0.25">
      <c r="D115" s="141"/>
    </row>
    <row r="116" spans="4:4" x14ac:dyDescent="0.25">
      <c r="D116" s="141"/>
    </row>
    <row r="117" spans="4:4" x14ac:dyDescent="0.25">
      <c r="D117" s="141"/>
    </row>
    <row r="118" spans="4:4" x14ac:dyDescent="0.25">
      <c r="D118" s="141"/>
    </row>
    <row r="119" spans="4:4" x14ac:dyDescent="0.25">
      <c r="D119" s="141"/>
    </row>
    <row r="120" spans="4:4" x14ac:dyDescent="0.25">
      <c r="D120" s="141"/>
    </row>
    <row r="121" spans="4:4" x14ac:dyDescent="0.25">
      <c r="D121" s="141"/>
    </row>
    <row r="122" spans="4:4" x14ac:dyDescent="0.25">
      <c r="D122" s="141"/>
    </row>
    <row r="123" spans="4:4" x14ac:dyDescent="0.25">
      <c r="D123" s="141"/>
    </row>
    <row r="124" spans="4:4" x14ac:dyDescent="0.25">
      <c r="D124" s="141"/>
    </row>
    <row r="125" spans="4:4" x14ac:dyDescent="0.25">
      <c r="D125" s="141"/>
    </row>
    <row r="126" spans="4:4" x14ac:dyDescent="0.25">
      <c r="D126" s="141"/>
    </row>
    <row r="127" spans="4:4" x14ac:dyDescent="0.25">
      <c r="D127" s="141"/>
    </row>
    <row r="128" spans="4:4" x14ac:dyDescent="0.25">
      <c r="D128" s="141"/>
    </row>
    <row r="129" spans="4:4" x14ac:dyDescent="0.25">
      <c r="D129" s="141"/>
    </row>
    <row r="130" spans="4:4" x14ac:dyDescent="0.25">
      <c r="D130" s="141"/>
    </row>
    <row r="131" spans="4:4" x14ac:dyDescent="0.25">
      <c r="D131" s="141"/>
    </row>
    <row r="132" spans="4:4" x14ac:dyDescent="0.25">
      <c r="D132" s="141"/>
    </row>
    <row r="133" spans="4:4" x14ac:dyDescent="0.25">
      <c r="D133" s="141"/>
    </row>
    <row r="134" spans="4:4" x14ac:dyDescent="0.25">
      <c r="D134" s="141"/>
    </row>
    <row r="135" spans="4:4" x14ac:dyDescent="0.25">
      <c r="D135" s="141"/>
    </row>
    <row r="136" spans="4:4" x14ac:dyDescent="0.25">
      <c r="D136" s="141"/>
    </row>
    <row r="137" spans="4:4" x14ac:dyDescent="0.25">
      <c r="D137" s="141"/>
    </row>
    <row r="138" spans="4:4" x14ac:dyDescent="0.25">
      <c r="D138" s="141"/>
    </row>
    <row r="139" spans="4:4" x14ac:dyDescent="0.25">
      <c r="D139" s="141"/>
    </row>
    <row r="140" spans="4:4" x14ac:dyDescent="0.25">
      <c r="D140" s="141"/>
    </row>
    <row r="141" spans="4:4" x14ac:dyDescent="0.25">
      <c r="D141" s="141"/>
    </row>
    <row r="142" spans="4:4" x14ac:dyDescent="0.25">
      <c r="D142" s="141"/>
    </row>
    <row r="143" spans="4:4" x14ac:dyDescent="0.25">
      <c r="D143" s="141"/>
    </row>
    <row r="144" spans="4:4" x14ac:dyDescent="0.25">
      <c r="D144" s="141"/>
    </row>
    <row r="145" spans="4:4" x14ac:dyDescent="0.25">
      <c r="D145" s="141"/>
    </row>
    <row r="146" spans="4:4" x14ac:dyDescent="0.25">
      <c r="D146" s="141"/>
    </row>
    <row r="147" spans="4:4" x14ac:dyDescent="0.25">
      <c r="D147" s="141"/>
    </row>
    <row r="148" spans="4:4" x14ac:dyDescent="0.25">
      <c r="D148" s="141"/>
    </row>
    <row r="149" spans="4:4" x14ac:dyDescent="0.25">
      <c r="D149" s="141"/>
    </row>
    <row r="150" spans="4:4" x14ac:dyDescent="0.25">
      <c r="D150" s="141"/>
    </row>
    <row r="151" spans="4:4" x14ac:dyDescent="0.25">
      <c r="D151" s="141"/>
    </row>
    <row r="152" spans="4:4" x14ac:dyDescent="0.25">
      <c r="D152" s="141"/>
    </row>
    <row r="153" spans="4:4" x14ac:dyDescent="0.25">
      <c r="D153" s="141"/>
    </row>
    <row r="154" spans="4:4" x14ac:dyDescent="0.25">
      <c r="D154" s="141"/>
    </row>
    <row r="155" spans="4:4" x14ac:dyDescent="0.25">
      <c r="D155" s="141"/>
    </row>
    <row r="156" spans="4:4" x14ac:dyDescent="0.25">
      <c r="D156" s="141"/>
    </row>
    <row r="157" spans="4:4" x14ac:dyDescent="0.25">
      <c r="D157" s="141"/>
    </row>
    <row r="158" spans="4:4" x14ac:dyDescent="0.25">
      <c r="D158" s="141"/>
    </row>
    <row r="159" spans="4:4" x14ac:dyDescent="0.25">
      <c r="D159" s="141"/>
    </row>
    <row r="160" spans="4:4" x14ac:dyDescent="0.25">
      <c r="D160" s="141"/>
    </row>
    <row r="161" spans="4:4" x14ac:dyDescent="0.25">
      <c r="D161" s="141"/>
    </row>
    <row r="162" spans="4:4" x14ac:dyDescent="0.25">
      <c r="D162" s="141"/>
    </row>
    <row r="163" spans="4:4" x14ac:dyDescent="0.25">
      <c r="D163" s="141"/>
    </row>
    <row r="164" spans="4:4" x14ac:dyDescent="0.25">
      <c r="D164" s="141"/>
    </row>
    <row r="165" spans="4:4" x14ac:dyDescent="0.25">
      <c r="D165" s="141"/>
    </row>
    <row r="166" spans="4:4" x14ac:dyDescent="0.25">
      <c r="D166" s="141"/>
    </row>
    <row r="167" spans="4:4" x14ac:dyDescent="0.25">
      <c r="D167" s="141"/>
    </row>
    <row r="168" spans="4:4" x14ac:dyDescent="0.25">
      <c r="D168" s="141"/>
    </row>
    <row r="169" spans="4:4" x14ac:dyDescent="0.25">
      <c r="D169" s="141"/>
    </row>
    <row r="170" spans="4:4" x14ac:dyDescent="0.25">
      <c r="D170" s="141"/>
    </row>
    <row r="171" spans="4:4" x14ac:dyDescent="0.25">
      <c r="D171" s="141"/>
    </row>
    <row r="172" spans="4:4" x14ac:dyDescent="0.25">
      <c r="D172" s="141"/>
    </row>
    <row r="173" spans="4:4" x14ac:dyDescent="0.25">
      <c r="D173" s="141"/>
    </row>
    <row r="174" spans="4:4" x14ac:dyDescent="0.25">
      <c r="D174" s="141"/>
    </row>
    <row r="175" spans="4:4" x14ac:dyDescent="0.25">
      <c r="D175" s="141"/>
    </row>
    <row r="176" spans="4:4" x14ac:dyDescent="0.25">
      <c r="D176" s="141"/>
    </row>
    <row r="177" spans="4:4" x14ac:dyDescent="0.25">
      <c r="D177" s="141"/>
    </row>
    <row r="178" spans="4:4" x14ac:dyDescent="0.25">
      <c r="D178" s="141"/>
    </row>
    <row r="179" spans="4:4" x14ac:dyDescent="0.25">
      <c r="D179" s="141"/>
    </row>
    <row r="180" spans="4:4" x14ac:dyDescent="0.25">
      <c r="D180" s="141"/>
    </row>
    <row r="181" spans="4:4" x14ac:dyDescent="0.25">
      <c r="D181" s="141"/>
    </row>
    <row r="182" spans="4:4" x14ac:dyDescent="0.25">
      <c r="D182" s="141"/>
    </row>
    <row r="183" spans="4:4" x14ac:dyDescent="0.25">
      <c r="D183" s="141"/>
    </row>
    <row r="184" spans="4:4" x14ac:dyDescent="0.25">
      <c r="D184" s="141"/>
    </row>
    <row r="185" spans="4:4" x14ac:dyDescent="0.25">
      <c r="D185" s="141"/>
    </row>
    <row r="186" spans="4:4" x14ac:dyDescent="0.25">
      <c r="D186" s="141"/>
    </row>
    <row r="187" spans="4:4" x14ac:dyDescent="0.25">
      <c r="D187" s="141"/>
    </row>
    <row r="188" spans="4:4" x14ac:dyDescent="0.25">
      <c r="D188" s="141"/>
    </row>
    <row r="189" spans="4:4" x14ac:dyDescent="0.25">
      <c r="D189" s="141"/>
    </row>
    <row r="190" spans="4:4" x14ac:dyDescent="0.25">
      <c r="D190" s="141"/>
    </row>
    <row r="191" spans="4:4" x14ac:dyDescent="0.25">
      <c r="D191" s="141"/>
    </row>
    <row r="192" spans="4:4" x14ac:dyDescent="0.25">
      <c r="D192" s="141"/>
    </row>
    <row r="193" spans="4:4" x14ac:dyDescent="0.25">
      <c r="D193" s="141"/>
    </row>
    <row r="194" spans="4:4" x14ac:dyDescent="0.25">
      <c r="D194" s="141"/>
    </row>
    <row r="195" spans="4:4" x14ac:dyDescent="0.25">
      <c r="D195" s="141"/>
    </row>
    <row r="196" spans="4:4" x14ac:dyDescent="0.25">
      <c r="D196" s="141"/>
    </row>
    <row r="197" spans="4:4" x14ac:dyDescent="0.25">
      <c r="D197" s="141"/>
    </row>
    <row r="198" spans="4:4" x14ac:dyDescent="0.25">
      <c r="D198" s="141"/>
    </row>
    <row r="199" spans="4:4" x14ac:dyDescent="0.25">
      <c r="D199" s="141"/>
    </row>
    <row r="200" spans="4:4" x14ac:dyDescent="0.25">
      <c r="D200" s="141"/>
    </row>
    <row r="201" spans="4:4" x14ac:dyDescent="0.25">
      <c r="D201" s="141"/>
    </row>
    <row r="202" spans="4:4" x14ac:dyDescent="0.25">
      <c r="D202" s="141"/>
    </row>
    <row r="203" spans="4:4" x14ac:dyDescent="0.25">
      <c r="D203" s="141"/>
    </row>
    <row r="204" spans="4:4" x14ac:dyDescent="0.25">
      <c r="D204" s="141"/>
    </row>
    <row r="205" spans="4:4" x14ac:dyDescent="0.25">
      <c r="D205" s="141"/>
    </row>
    <row r="206" spans="4:4" x14ac:dyDescent="0.25">
      <c r="D206" s="141"/>
    </row>
    <row r="207" spans="4:4" x14ac:dyDescent="0.25">
      <c r="D207" s="141"/>
    </row>
    <row r="208" spans="4:4" x14ac:dyDescent="0.25">
      <c r="D208" s="141"/>
    </row>
    <row r="209" spans="4:4" x14ac:dyDescent="0.25">
      <c r="D209" s="141"/>
    </row>
    <row r="210" spans="4:4" x14ac:dyDescent="0.25">
      <c r="D210" s="141"/>
    </row>
    <row r="211" spans="4:4" x14ac:dyDescent="0.25">
      <c r="D211" s="141"/>
    </row>
    <row r="212" spans="4:4" x14ac:dyDescent="0.25">
      <c r="D212" s="141"/>
    </row>
    <row r="213" spans="4:4" x14ac:dyDescent="0.25">
      <c r="D213" s="141"/>
    </row>
    <row r="214" spans="4:4" x14ac:dyDescent="0.25">
      <c r="D214" s="141"/>
    </row>
    <row r="215" spans="4:4" x14ac:dyDescent="0.25">
      <c r="D215" s="141"/>
    </row>
    <row r="216" spans="4:4" x14ac:dyDescent="0.25">
      <c r="D216" s="141"/>
    </row>
    <row r="217" spans="4:4" x14ac:dyDescent="0.25">
      <c r="D217" s="141"/>
    </row>
    <row r="218" spans="4:4" x14ac:dyDescent="0.25">
      <c r="D218" s="141"/>
    </row>
    <row r="219" spans="4:4" x14ac:dyDescent="0.25">
      <c r="D219" s="141"/>
    </row>
    <row r="220" spans="4:4" x14ac:dyDescent="0.25">
      <c r="D220" s="141"/>
    </row>
    <row r="221" spans="4:4" x14ac:dyDescent="0.25">
      <c r="D221" s="141"/>
    </row>
    <row r="222" spans="4:4" x14ac:dyDescent="0.25">
      <c r="D222" s="141"/>
    </row>
    <row r="223" spans="4:4" x14ac:dyDescent="0.25">
      <c r="D223" s="141"/>
    </row>
    <row r="224" spans="4:4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  <row r="5001" spans="4:4" x14ac:dyDescent="0.25">
      <c r="D5001" s="141"/>
    </row>
    <row r="5002" spans="4:4" x14ac:dyDescent="0.25">
      <c r="D5002" s="141"/>
    </row>
    <row r="5003" spans="4:4" x14ac:dyDescent="0.25">
      <c r="D5003" s="141"/>
    </row>
    <row r="5004" spans="4:4" x14ac:dyDescent="0.25">
      <c r="D5004" s="141"/>
    </row>
  </sheetData>
  <sheetProtection algorithmName="SHA-512" hashValue="j6YjJQqu1oaYp/IZrAkQILbsM6zDHW6SntBSGOd81H/1Ipth4Jda8d+wHOUaiAm11Qcq1pbnBLkFNd1DT8Q9kA==" saltValue="awxsdPGHdEynrgLvHyOZXA==" spinCount="100000" sheet="1"/>
  <mergeCells count="33">
    <mergeCell ref="C31:G31"/>
    <mergeCell ref="C32:G32"/>
    <mergeCell ref="C42:G42"/>
    <mergeCell ref="C44:G44"/>
    <mergeCell ref="C35:G35"/>
    <mergeCell ref="C37:G37"/>
    <mergeCell ref="C40:G40"/>
    <mergeCell ref="C26:G26"/>
    <mergeCell ref="C27:G27"/>
    <mergeCell ref="C28:G28"/>
    <mergeCell ref="C29:G29"/>
    <mergeCell ref="C30:G30"/>
    <mergeCell ref="C20:G20"/>
    <mergeCell ref="C21:G21"/>
    <mergeCell ref="C22:G22"/>
    <mergeCell ref="C23:G23"/>
    <mergeCell ref="C25:G25"/>
    <mergeCell ref="C46:G46"/>
    <mergeCell ref="C48:G48"/>
    <mergeCell ref="C50:G50"/>
    <mergeCell ref="A1:G1"/>
    <mergeCell ref="C2:G2"/>
    <mergeCell ref="C3:G3"/>
    <mergeCell ref="C4:G4"/>
    <mergeCell ref="C10:G10"/>
    <mergeCell ref="C11:G11"/>
    <mergeCell ref="C12:G12"/>
    <mergeCell ref="C13:G13"/>
    <mergeCell ref="C14:G14"/>
    <mergeCell ref="C15:G15"/>
    <mergeCell ref="C16:G16"/>
    <mergeCell ref="C17:G17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selection activeCell="F9" sqref="F9"/>
    </sheetView>
  </sheetViews>
  <sheetFormatPr defaultRowHeight="13.2" outlineLevelRow="1" x14ac:dyDescent="0.25"/>
  <cols>
    <col min="1" max="1" width="3.44140625" customWidth="1"/>
    <col min="2" max="2" width="12.5546875" style="89" customWidth="1"/>
    <col min="3" max="3" width="63.33203125" style="89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64" t="s">
        <v>110</v>
      </c>
      <c r="B1" s="264"/>
      <c r="C1" s="264"/>
      <c r="D1" s="264"/>
      <c r="E1" s="264"/>
      <c r="F1" s="264"/>
      <c r="G1" s="264"/>
      <c r="AG1" t="s">
        <v>73</v>
      </c>
    </row>
    <row r="2" spans="1:60" ht="24.9" customHeight="1" x14ac:dyDescent="0.25">
      <c r="A2" s="142" t="s">
        <v>7</v>
      </c>
      <c r="B2" s="77" t="s">
        <v>42</v>
      </c>
      <c r="C2" s="265" t="s">
        <v>43</v>
      </c>
      <c r="D2" s="266"/>
      <c r="E2" s="266"/>
      <c r="F2" s="266"/>
      <c r="G2" s="267"/>
      <c r="AG2" t="s">
        <v>74</v>
      </c>
    </row>
    <row r="3" spans="1:60" ht="24.9" customHeight="1" x14ac:dyDescent="0.25">
      <c r="A3" s="142" t="s">
        <v>8</v>
      </c>
      <c r="B3" s="77" t="s">
        <v>47</v>
      </c>
      <c r="C3" s="265" t="s">
        <v>48</v>
      </c>
      <c r="D3" s="266"/>
      <c r="E3" s="266"/>
      <c r="F3" s="266"/>
      <c r="G3" s="267"/>
      <c r="AC3" s="89" t="s">
        <v>74</v>
      </c>
      <c r="AG3" t="s">
        <v>76</v>
      </c>
    </row>
    <row r="4" spans="1:60" ht="24.9" customHeight="1" x14ac:dyDescent="0.25">
      <c r="A4" s="143" t="s">
        <v>9</v>
      </c>
      <c r="B4" s="144" t="s">
        <v>47</v>
      </c>
      <c r="C4" s="275" t="s">
        <v>49</v>
      </c>
      <c r="D4" s="276"/>
      <c r="E4" s="276"/>
      <c r="F4" s="276"/>
      <c r="G4" s="277"/>
      <c r="AG4" t="s">
        <v>77</v>
      </c>
    </row>
    <row r="5" spans="1:60" x14ac:dyDescent="0.25">
      <c r="D5" s="141"/>
    </row>
    <row r="6" spans="1:60" ht="39.6" x14ac:dyDescent="0.25">
      <c r="A6" s="146" t="s">
        <v>78</v>
      </c>
      <c r="B6" s="148" t="s">
        <v>79</v>
      </c>
      <c r="C6" s="148" t="s">
        <v>80</v>
      </c>
      <c r="D6" s="147" t="s">
        <v>81</v>
      </c>
      <c r="E6" s="146" t="s">
        <v>82</v>
      </c>
      <c r="F6" s="145" t="s">
        <v>83</v>
      </c>
      <c r="G6" s="146" t="s">
        <v>29</v>
      </c>
      <c r="H6" s="149" t="s">
        <v>30</v>
      </c>
      <c r="I6" s="149" t="s">
        <v>84</v>
      </c>
      <c r="J6" s="149" t="s">
        <v>31</v>
      </c>
      <c r="K6" s="149" t="s">
        <v>85</v>
      </c>
      <c r="L6" s="149" t="s">
        <v>86</v>
      </c>
      <c r="M6" s="149" t="s">
        <v>87</v>
      </c>
      <c r="N6" s="149" t="s">
        <v>88</v>
      </c>
      <c r="O6" s="149" t="s">
        <v>89</v>
      </c>
      <c r="P6" s="149" t="s">
        <v>90</v>
      </c>
      <c r="Q6" s="149" t="s">
        <v>91</v>
      </c>
      <c r="R6" s="149" t="s">
        <v>92</v>
      </c>
      <c r="S6" s="149" t="s">
        <v>93</v>
      </c>
      <c r="T6" s="149" t="s">
        <v>94</v>
      </c>
      <c r="U6" s="149" t="s">
        <v>95</v>
      </c>
      <c r="V6" s="149" t="s">
        <v>96</v>
      </c>
      <c r="W6" s="149" t="s">
        <v>97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3" t="s">
        <v>98</v>
      </c>
      <c r="B8" s="164" t="s">
        <v>54</v>
      </c>
      <c r="C8" s="184" t="s">
        <v>55</v>
      </c>
      <c r="D8" s="165"/>
      <c r="E8" s="166"/>
      <c r="F8" s="167"/>
      <c r="G8" s="167">
        <f>SUMIF(AG9:AG18,"&lt;&gt;NOR",G9:G18)</f>
        <v>0</v>
      </c>
      <c r="H8" s="167"/>
      <c r="I8" s="167">
        <f>SUM(I9:I18)</f>
        <v>0</v>
      </c>
      <c r="J8" s="167"/>
      <c r="K8" s="167">
        <f>SUM(K9:K18)</f>
        <v>0</v>
      </c>
      <c r="L8" s="167"/>
      <c r="M8" s="167">
        <f>SUM(M9:M18)</f>
        <v>0</v>
      </c>
      <c r="N8" s="167"/>
      <c r="O8" s="167">
        <f>SUM(O9:O18)</f>
        <v>1.32</v>
      </c>
      <c r="P8" s="167"/>
      <c r="Q8" s="167">
        <f>SUM(Q9:Q18)</f>
        <v>0.38</v>
      </c>
      <c r="R8" s="167"/>
      <c r="S8" s="167"/>
      <c r="T8" s="168"/>
      <c r="U8" s="162"/>
      <c r="V8" s="162">
        <f>SUM(V9:V18)</f>
        <v>1.17</v>
      </c>
      <c r="W8" s="162"/>
      <c r="AG8" t="s">
        <v>99</v>
      </c>
    </row>
    <row r="9" spans="1:60" outlineLevel="1" x14ac:dyDescent="0.25">
      <c r="A9" s="169">
        <v>1</v>
      </c>
      <c r="B9" s="170" t="s">
        <v>111</v>
      </c>
      <c r="C9" s="186" t="s">
        <v>112</v>
      </c>
      <c r="D9" s="171" t="s">
        <v>113</v>
      </c>
      <c r="E9" s="172">
        <v>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0.125</v>
      </c>
      <c r="Q9" s="174">
        <f>ROUND(E9*P9,2)</f>
        <v>0.38</v>
      </c>
      <c r="R9" s="174" t="s">
        <v>114</v>
      </c>
      <c r="S9" s="174" t="s">
        <v>103</v>
      </c>
      <c r="T9" s="175" t="s">
        <v>115</v>
      </c>
      <c r="U9" s="160">
        <v>0.08</v>
      </c>
      <c r="V9" s="160">
        <f>ROUND(E9*U9,2)</f>
        <v>0.24</v>
      </c>
      <c r="W9" s="160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116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57"/>
      <c r="B10" s="158"/>
      <c r="C10" s="273" t="s">
        <v>117</v>
      </c>
      <c r="D10" s="274"/>
      <c r="E10" s="274"/>
      <c r="F10" s="274"/>
      <c r="G10" s="274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57"/>
      <c r="B11" s="158"/>
      <c r="C11" s="194" t="s">
        <v>119</v>
      </c>
      <c r="D11" s="190"/>
      <c r="E11" s="191">
        <v>3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120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69">
        <v>2</v>
      </c>
      <c r="B12" s="170" t="s">
        <v>121</v>
      </c>
      <c r="C12" s="186" t="s">
        <v>122</v>
      </c>
      <c r="D12" s="171" t="s">
        <v>123</v>
      </c>
      <c r="E12" s="172">
        <v>2.25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0.33074999999999999</v>
      </c>
      <c r="O12" s="174">
        <f>ROUND(E12*N12,2)</f>
        <v>0.74</v>
      </c>
      <c r="P12" s="174">
        <v>0</v>
      </c>
      <c r="Q12" s="174">
        <f>ROUND(E12*P12,2)</f>
        <v>0</v>
      </c>
      <c r="R12" s="174" t="s">
        <v>114</v>
      </c>
      <c r="S12" s="174" t="s">
        <v>103</v>
      </c>
      <c r="T12" s="175" t="s">
        <v>115</v>
      </c>
      <c r="U12" s="160">
        <v>2.5999999999999999E-2</v>
      </c>
      <c r="V12" s="160">
        <f>ROUND(E12*U12,2)</f>
        <v>0.06</v>
      </c>
      <c r="W12" s="160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116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57"/>
      <c r="B13" s="158"/>
      <c r="C13" s="194" t="s">
        <v>124</v>
      </c>
      <c r="D13" s="190"/>
      <c r="E13" s="191">
        <v>2.25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120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69">
        <v>3</v>
      </c>
      <c r="B14" s="170" t="s">
        <v>125</v>
      </c>
      <c r="C14" s="186" t="s">
        <v>126</v>
      </c>
      <c r="D14" s="171" t="s">
        <v>127</v>
      </c>
      <c r="E14" s="172">
        <v>0.22500000000000001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74">
        <v>2.5249999999999999</v>
      </c>
      <c r="O14" s="174">
        <f>ROUND(E14*N14,2)</f>
        <v>0.56999999999999995</v>
      </c>
      <c r="P14" s="174">
        <v>0</v>
      </c>
      <c r="Q14" s="174">
        <f>ROUND(E14*P14,2)</f>
        <v>0</v>
      </c>
      <c r="R14" s="174" t="s">
        <v>128</v>
      </c>
      <c r="S14" s="174" t="s">
        <v>103</v>
      </c>
      <c r="T14" s="175" t="s">
        <v>115</v>
      </c>
      <c r="U14" s="160">
        <v>3.2130000000000001</v>
      </c>
      <c r="V14" s="160">
        <f>ROUND(E14*U14,2)</f>
        <v>0.72</v>
      </c>
      <c r="W14" s="160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116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7"/>
      <c r="B15" s="158"/>
      <c r="C15" s="273" t="s">
        <v>129</v>
      </c>
      <c r="D15" s="274"/>
      <c r="E15" s="274"/>
      <c r="F15" s="274"/>
      <c r="G15" s="274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118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57"/>
      <c r="B16" s="158"/>
      <c r="C16" s="194" t="s">
        <v>130</v>
      </c>
      <c r="D16" s="190"/>
      <c r="E16" s="191">
        <v>0.22500000000000001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120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0.399999999999999" outlineLevel="1" x14ac:dyDescent="0.25">
      <c r="A17" s="169">
        <v>4</v>
      </c>
      <c r="B17" s="170" t="s">
        <v>131</v>
      </c>
      <c r="C17" s="186" t="s">
        <v>132</v>
      </c>
      <c r="D17" s="171" t="s">
        <v>133</v>
      </c>
      <c r="E17" s="172">
        <v>9.9900000000000006E-3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1.0662499999999999</v>
      </c>
      <c r="O17" s="174">
        <f>ROUND(E17*N17,2)</f>
        <v>0.01</v>
      </c>
      <c r="P17" s="174">
        <v>0</v>
      </c>
      <c r="Q17" s="174">
        <f>ROUND(E17*P17,2)</f>
        <v>0</v>
      </c>
      <c r="R17" s="174" t="s">
        <v>128</v>
      </c>
      <c r="S17" s="174" t="s">
        <v>103</v>
      </c>
      <c r="T17" s="175" t="s">
        <v>115</v>
      </c>
      <c r="U17" s="160">
        <v>15.231</v>
      </c>
      <c r="V17" s="160">
        <f>ROUND(E17*U17,2)</f>
        <v>0.15</v>
      </c>
      <c r="W17" s="160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57"/>
      <c r="B18" s="158"/>
      <c r="C18" s="194" t="s">
        <v>134</v>
      </c>
      <c r="D18" s="190"/>
      <c r="E18" s="191">
        <v>9.9900000000000006E-3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120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5">
      <c r="A19" s="163" t="s">
        <v>98</v>
      </c>
      <c r="B19" s="164" t="s">
        <v>56</v>
      </c>
      <c r="C19" s="184" t="s">
        <v>57</v>
      </c>
      <c r="D19" s="165"/>
      <c r="E19" s="166"/>
      <c r="F19" s="167"/>
      <c r="G19" s="167">
        <f>SUMIF(AG20:AG39,"&lt;&gt;NOR",G20:G39)</f>
        <v>0</v>
      </c>
      <c r="H19" s="167"/>
      <c r="I19" s="167">
        <f>SUM(I20:I39)</f>
        <v>0</v>
      </c>
      <c r="J19" s="167"/>
      <c r="K19" s="167">
        <f>SUM(K20:K39)</f>
        <v>0</v>
      </c>
      <c r="L19" s="167"/>
      <c r="M19" s="167">
        <f>SUM(M20:M39)</f>
        <v>0</v>
      </c>
      <c r="N19" s="167"/>
      <c r="O19" s="167">
        <f>SUM(O20:O39)</f>
        <v>0.14000000000000001</v>
      </c>
      <c r="P19" s="167"/>
      <c r="Q19" s="167">
        <f>SUM(Q20:Q39)</f>
        <v>0</v>
      </c>
      <c r="R19" s="167"/>
      <c r="S19" s="167"/>
      <c r="T19" s="168"/>
      <c r="U19" s="162"/>
      <c r="V19" s="162">
        <f>SUM(V20:V39)</f>
        <v>2.19</v>
      </c>
      <c r="W19" s="162"/>
      <c r="AG19" t="s">
        <v>99</v>
      </c>
    </row>
    <row r="20" spans="1:60" outlineLevel="1" x14ac:dyDescent="0.25">
      <c r="A20" s="169">
        <v>5</v>
      </c>
      <c r="B20" s="170" t="s">
        <v>135</v>
      </c>
      <c r="C20" s="186" t="s">
        <v>136</v>
      </c>
      <c r="D20" s="171" t="s">
        <v>137</v>
      </c>
      <c r="E20" s="172">
        <v>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4">
        <v>0.1125</v>
      </c>
      <c r="O20" s="174">
        <f>ROUND(E20*N20,2)</f>
        <v>0.11</v>
      </c>
      <c r="P20" s="174">
        <v>0</v>
      </c>
      <c r="Q20" s="174">
        <f>ROUND(E20*P20,2)</f>
        <v>0</v>
      </c>
      <c r="R20" s="174" t="s">
        <v>114</v>
      </c>
      <c r="S20" s="174" t="s">
        <v>103</v>
      </c>
      <c r="T20" s="175" t="s">
        <v>115</v>
      </c>
      <c r="U20" s="160">
        <v>0.91800000000000004</v>
      </c>
      <c r="V20" s="160">
        <f>ROUND(E20*U20,2)</f>
        <v>0.92</v>
      </c>
      <c r="W20" s="160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57"/>
      <c r="B21" s="158"/>
      <c r="C21" s="194" t="s">
        <v>138</v>
      </c>
      <c r="D21" s="190"/>
      <c r="E21" s="191">
        <v>1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120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69">
        <v>6</v>
      </c>
      <c r="B22" s="170" t="s">
        <v>139</v>
      </c>
      <c r="C22" s="186" t="s">
        <v>140</v>
      </c>
      <c r="D22" s="171" t="s">
        <v>137</v>
      </c>
      <c r="E22" s="172">
        <v>1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4" t="s">
        <v>114</v>
      </c>
      <c r="S22" s="174" t="s">
        <v>103</v>
      </c>
      <c r="T22" s="175" t="s">
        <v>115</v>
      </c>
      <c r="U22" s="160">
        <v>0.2</v>
      </c>
      <c r="V22" s="160">
        <f>ROUND(E22*U22,2)</f>
        <v>0.2</v>
      </c>
      <c r="W22" s="160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57"/>
      <c r="B23" s="158"/>
      <c r="C23" s="194" t="s">
        <v>138</v>
      </c>
      <c r="D23" s="190"/>
      <c r="E23" s="191">
        <v>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120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69">
        <v>7</v>
      </c>
      <c r="B24" s="170" t="s">
        <v>141</v>
      </c>
      <c r="C24" s="186" t="s">
        <v>142</v>
      </c>
      <c r="D24" s="171" t="s">
        <v>113</v>
      </c>
      <c r="E24" s="172">
        <v>10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4.4000000000000002E-4</v>
      </c>
      <c r="O24" s="174">
        <f>ROUND(E24*N24,2)</f>
        <v>0</v>
      </c>
      <c r="P24" s="174">
        <v>0</v>
      </c>
      <c r="Q24" s="174">
        <f>ROUND(E24*P24,2)</f>
        <v>0</v>
      </c>
      <c r="R24" s="174" t="s">
        <v>114</v>
      </c>
      <c r="S24" s="174" t="s">
        <v>103</v>
      </c>
      <c r="T24" s="175" t="s">
        <v>115</v>
      </c>
      <c r="U24" s="160">
        <v>3.1E-2</v>
      </c>
      <c r="V24" s="160">
        <f>ROUND(E24*U24,2)</f>
        <v>0.31</v>
      </c>
      <c r="W24" s="160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116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57"/>
      <c r="B25" s="158"/>
      <c r="C25" s="194" t="s">
        <v>143</v>
      </c>
      <c r="D25" s="190"/>
      <c r="E25" s="191">
        <v>10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120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69">
        <v>8</v>
      </c>
      <c r="B26" s="170" t="s">
        <v>144</v>
      </c>
      <c r="C26" s="186" t="s">
        <v>145</v>
      </c>
      <c r="D26" s="171" t="s">
        <v>123</v>
      </c>
      <c r="E26" s="172">
        <v>1.5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2.8900000000000002E-3</v>
      </c>
      <c r="O26" s="174">
        <f>ROUND(E26*N26,2)</f>
        <v>0</v>
      </c>
      <c r="P26" s="174">
        <v>0</v>
      </c>
      <c r="Q26" s="174">
        <f>ROUND(E26*P26,2)</f>
        <v>0</v>
      </c>
      <c r="R26" s="174" t="s">
        <v>114</v>
      </c>
      <c r="S26" s="174" t="s">
        <v>103</v>
      </c>
      <c r="T26" s="175" t="s">
        <v>115</v>
      </c>
      <c r="U26" s="160">
        <v>0.3</v>
      </c>
      <c r="V26" s="160">
        <f>ROUND(E26*U26,2)</f>
        <v>0.45</v>
      </c>
      <c r="W26" s="160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116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57"/>
      <c r="B27" s="158"/>
      <c r="C27" s="194" t="s">
        <v>146</v>
      </c>
      <c r="D27" s="190"/>
      <c r="E27" s="191">
        <v>1.5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120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69">
        <v>9</v>
      </c>
      <c r="B28" s="170" t="s">
        <v>147</v>
      </c>
      <c r="C28" s="186" t="s">
        <v>148</v>
      </c>
      <c r="D28" s="171" t="s">
        <v>113</v>
      </c>
      <c r="E28" s="172">
        <v>10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74">
        <v>0</v>
      </c>
      <c r="O28" s="174">
        <f>ROUND(E28*N28,2)</f>
        <v>0</v>
      </c>
      <c r="P28" s="174">
        <v>0</v>
      </c>
      <c r="Q28" s="174">
        <f>ROUND(E28*P28,2)</f>
        <v>0</v>
      </c>
      <c r="R28" s="174" t="s">
        <v>114</v>
      </c>
      <c r="S28" s="174" t="s">
        <v>103</v>
      </c>
      <c r="T28" s="175" t="s">
        <v>115</v>
      </c>
      <c r="U28" s="160">
        <v>1.2E-2</v>
      </c>
      <c r="V28" s="160">
        <f>ROUND(E28*U28,2)</f>
        <v>0.12</v>
      </c>
      <c r="W28" s="160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149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57"/>
      <c r="B29" s="158"/>
      <c r="C29" s="273" t="s">
        <v>150</v>
      </c>
      <c r="D29" s="274"/>
      <c r="E29" s="274"/>
      <c r="F29" s="274"/>
      <c r="G29" s="274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118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57"/>
      <c r="B30" s="158"/>
      <c r="C30" s="194" t="s">
        <v>143</v>
      </c>
      <c r="D30" s="190"/>
      <c r="E30" s="191">
        <v>10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120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69">
        <v>10</v>
      </c>
      <c r="B31" s="170" t="s">
        <v>151</v>
      </c>
      <c r="C31" s="186" t="s">
        <v>152</v>
      </c>
      <c r="D31" s="171" t="s">
        <v>123</v>
      </c>
      <c r="E31" s="172">
        <v>1.5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4">
        <v>0</v>
      </c>
      <c r="O31" s="174">
        <f>ROUND(E31*N31,2)</f>
        <v>0</v>
      </c>
      <c r="P31" s="174">
        <v>0</v>
      </c>
      <c r="Q31" s="174">
        <f>ROUND(E31*P31,2)</f>
        <v>0</v>
      </c>
      <c r="R31" s="174" t="s">
        <v>114</v>
      </c>
      <c r="S31" s="174" t="s">
        <v>103</v>
      </c>
      <c r="T31" s="175" t="s">
        <v>115</v>
      </c>
      <c r="U31" s="160">
        <v>0.125</v>
      </c>
      <c r="V31" s="160">
        <f>ROUND(E31*U31,2)</f>
        <v>0.19</v>
      </c>
      <c r="W31" s="160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116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57"/>
      <c r="B32" s="158"/>
      <c r="C32" s="273" t="s">
        <v>150</v>
      </c>
      <c r="D32" s="274"/>
      <c r="E32" s="274"/>
      <c r="F32" s="274"/>
      <c r="G32" s="274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118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5">
      <c r="A33" s="157"/>
      <c r="B33" s="158"/>
      <c r="C33" s="194" t="s">
        <v>146</v>
      </c>
      <c r="D33" s="190"/>
      <c r="E33" s="191">
        <v>1.5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120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20.399999999999999" outlineLevel="1" x14ac:dyDescent="0.25">
      <c r="A34" s="169">
        <v>11</v>
      </c>
      <c r="B34" s="170" t="s">
        <v>153</v>
      </c>
      <c r="C34" s="186" t="s">
        <v>154</v>
      </c>
      <c r="D34" s="171" t="s">
        <v>137</v>
      </c>
      <c r="E34" s="172">
        <v>1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4">
        <v>5.1000000000000004E-3</v>
      </c>
      <c r="O34" s="174">
        <f>ROUND(E34*N34,2)</f>
        <v>0.01</v>
      </c>
      <c r="P34" s="174">
        <v>0</v>
      </c>
      <c r="Q34" s="174">
        <f>ROUND(E34*P34,2)</f>
        <v>0</v>
      </c>
      <c r="R34" s="174" t="s">
        <v>155</v>
      </c>
      <c r="S34" s="174" t="s">
        <v>103</v>
      </c>
      <c r="T34" s="175" t="s">
        <v>115</v>
      </c>
      <c r="U34" s="160">
        <v>0</v>
      </c>
      <c r="V34" s="160">
        <f>ROUND(E34*U34,2)</f>
        <v>0</v>
      </c>
      <c r="W34" s="160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156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/>
      <c r="B35" s="158"/>
      <c r="C35" s="194" t="s">
        <v>138</v>
      </c>
      <c r="D35" s="190"/>
      <c r="E35" s="191">
        <v>1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120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0.399999999999999" outlineLevel="1" x14ac:dyDescent="0.25">
      <c r="A36" s="169">
        <v>12</v>
      </c>
      <c r="B36" s="170" t="s">
        <v>157</v>
      </c>
      <c r="C36" s="186" t="s">
        <v>158</v>
      </c>
      <c r="D36" s="171" t="s">
        <v>137</v>
      </c>
      <c r="E36" s="172">
        <v>1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5.1000000000000004E-3</v>
      </c>
      <c r="O36" s="174">
        <f>ROUND(E36*N36,2)</f>
        <v>0.01</v>
      </c>
      <c r="P36" s="174">
        <v>0</v>
      </c>
      <c r="Q36" s="174">
        <f>ROUND(E36*P36,2)</f>
        <v>0</v>
      </c>
      <c r="R36" s="174" t="s">
        <v>155</v>
      </c>
      <c r="S36" s="174" t="s">
        <v>103</v>
      </c>
      <c r="T36" s="175" t="s">
        <v>115</v>
      </c>
      <c r="U36" s="160">
        <v>0</v>
      </c>
      <c r="V36" s="160">
        <f>ROUND(E36*U36,2)</f>
        <v>0</v>
      </c>
      <c r="W36" s="160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156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7"/>
      <c r="B37" s="158"/>
      <c r="C37" s="194" t="s">
        <v>138</v>
      </c>
      <c r="D37" s="190"/>
      <c r="E37" s="191">
        <v>1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120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69">
        <v>13</v>
      </c>
      <c r="B38" s="170" t="s">
        <v>159</v>
      </c>
      <c r="C38" s="186" t="s">
        <v>160</v>
      </c>
      <c r="D38" s="171" t="s">
        <v>137</v>
      </c>
      <c r="E38" s="172">
        <v>1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4">
        <v>5.4999999999999997E-3</v>
      </c>
      <c r="O38" s="174">
        <f>ROUND(E38*N38,2)</f>
        <v>0.01</v>
      </c>
      <c r="P38" s="174">
        <v>0</v>
      </c>
      <c r="Q38" s="174">
        <f>ROUND(E38*P38,2)</f>
        <v>0</v>
      </c>
      <c r="R38" s="174" t="s">
        <v>155</v>
      </c>
      <c r="S38" s="174" t="s">
        <v>103</v>
      </c>
      <c r="T38" s="175" t="s">
        <v>115</v>
      </c>
      <c r="U38" s="160">
        <v>0</v>
      </c>
      <c r="V38" s="160">
        <f>ROUND(E38*U38,2)</f>
        <v>0</v>
      </c>
      <c r="W38" s="160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156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57"/>
      <c r="B39" s="158"/>
      <c r="C39" s="194" t="s">
        <v>138</v>
      </c>
      <c r="D39" s="190"/>
      <c r="E39" s="191">
        <v>1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120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5">
      <c r="A40" s="163" t="s">
        <v>98</v>
      </c>
      <c r="B40" s="164" t="s">
        <v>58</v>
      </c>
      <c r="C40" s="184" t="s">
        <v>59</v>
      </c>
      <c r="D40" s="165"/>
      <c r="E40" s="166"/>
      <c r="F40" s="167"/>
      <c r="G40" s="167">
        <f>SUMIF(AG41:AG45,"&lt;&gt;NOR",G41:G45)</f>
        <v>0</v>
      </c>
      <c r="H40" s="167"/>
      <c r="I40" s="167">
        <f>SUM(I41:I45)</f>
        <v>0</v>
      </c>
      <c r="J40" s="167"/>
      <c r="K40" s="167">
        <f>SUM(K41:K45)</f>
        <v>0</v>
      </c>
      <c r="L40" s="167"/>
      <c r="M40" s="167">
        <f>SUM(M41:M45)</f>
        <v>0</v>
      </c>
      <c r="N40" s="167"/>
      <c r="O40" s="167">
        <f>SUM(O41:O45)</f>
        <v>0</v>
      </c>
      <c r="P40" s="167"/>
      <c r="Q40" s="167">
        <f>SUM(Q41:Q45)</f>
        <v>0</v>
      </c>
      <c r="R40" s="167"/>
      <c r="S40" s="167"/>
      <c r="T40" s="168"/>
      <c r="U40" s="162"/>
      <c r="V40" s="162">
        <f>SUM(V41:V45)</f>
        <v>30.8</v>
      </c>
      <c r="W40" s="162"/>
      <c r="AG40" t="s">
        <v>99</v>
      </c>
    </row>
    <row r="41" spans="1:60" ht="40.799999999999997" outlineLevel="1" x14ac:dyDescent="0.25">
      <c r="A41" s="176">
        <v>14</v>
      </c>
      <c r="B41" s="177" t="s">
        <v>161</v>
      </c>
      <c r="C41" s="185" t="s">
        <v>162</v>
      </c>
      <c r="D41" s="178" t="s">
        <v>123</v>
      </c>
      <c r="E41" s="179">
        <v>100</v>
      </c>
      <c r="F41" s="180"/>
      <c r="G41" s="181">
        <f>ROUND(E41*F41,2)</f>
        <v>0</v>
      </c>
      <c r="H41" s="180"/>
      <c r="I41" s="181">
        <f>ROUND(E41*H41,2)</f>
        <v>0</v>
      </c>
      <c r="J41" s="180"/>
      <c r="K41" s="181">
        <f>ROUND(E41*J41,2)</f>
        <v>0</v>
      </c>
      <c r="L41" s="181">
        <v>21</v>
      </c>
      <c r="M41" s="181">
        <f>G41*(1+L41/100)</f>
        <v>0</v>
      </c>
      <c r="N41" s="181">
        <v>4.0000000000000003E-5</v>
      </c>
      <c r="O41" s="181">
        <f>ROUND(E41*N41,2)</f>
        <v>0</v>
      </c>
      <c r="P41" s="181">
        <v>0</v>
      </c>
      <c r="Q41" s="181">
        <f>ROUND(E41*P41,2)</f>
        <v>0</v>
      </c>
      <c r="R41" s="181" t="s">
        <v>128</v>
      </c>
      <c r="S41" s="181" t="s">
        <v>103</v>
      </c>
      <c r="T41" s="182" t="s">
        <v>115</v>
      </c>
      <c r="U41" s="160">
        <v>0.308</v>
      </c>
      <c r="V41" s="160">
        <f>ROUND(E41*U41,2)</f>
        <v>30.8</v>
      </c>
      <c r="W41" s="160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116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69">
        <v>15</v>
      </c>
      <c r="B42" s="170" t="s">
        <v>163</v>
      </c>
      <c r="C42" s="186" t="s">
        <v>164</v>
      </c>
      <c r="D42" s="171" t="s">
        <v>106</v>
      </c>
      <c r="E42" s="172">
        <v>9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4">
        <v>0</v>
      </c>
      <c r="O42" s="174">
        <f>ROUND(E42*N42,2)</f>
        <v>0</v>
      </c>
      <c r="P42" s="174">
        <v>0</v>
      </c>
      <c r="Q42" s="174">
        <f>ROUND(E42*P42,2)</f>
        <v>0</v>
      </c>
      <c r="R42" s="174"/>
      <c r="S42" s="174" t="s">
        <v>107</v>
      </c>
      <c r="T42" s="175" t="s">
        <v>104</v>
      </c>
      <c r="U42" s="160">
        <v>0</v>
      </c>
      <c r="V42" s="160">
        <f>ROUND(E42*U42,2)</f>
        <v>0</v>
      </c>
      <c r="W42" s="160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116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57"/>
      <c r="B43" s="158"/>
      <c r="C43" s="262" t="s">
        <v>165</v>
      </c>
      <c r="D43" s="263"/>
      <c r="E43" s="263"/>
      <c r="F43" s="263"/>
      <c r="G43" s="263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166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1" outlineLevel="1" x14ac:dyDescent="0.25">
      <c r="A44" s="157"/>
      <c r="B44" s="158"/>
      <c r="C44" s="271" t="s">
        <v>167</v>
      </c>
      <c r="D44" s="272"/>
      <c r="E44" s="272"/>
      <c r="F44" s="272"/>
      <c r="G44" s="272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166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92" t="str">
        <f>C44</f>
        <v>- u dveří, které jsou vybaveny čtečkou karet, bude výška čtecího zařízení max 1,2 m nad zemí a 0,5 m od rohu,(stávající čtecí zařízení je ve výšce 1,4 m)</v>
      </c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57"/>
      <c r="B45" s="158"/>
      <c r="C45" s="271" t="s">
        <v>168</v>
      </c>
      <c r="D45" s="272"/>
      <c r="E45" s="272"/>
      <c r="F45" s="272"/>
      <c r="G45" s="272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166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92" t="str">
        <f>C45</f>
        <v>- na chodbách bude provedeno z prostoru učebny, aby nedošlo k poškození stávající mozaiku (nutno vrtat skrz zeď tl. 800 mm z prostoru učebny)</v>
      </c>
      <c r="BB45" s="150"/>
      <c r="BC45" s="150"/>
      <c r="BD45" s="150"/>
      <c r="BE45" s="150"/>
      <c r="BF45" s="150"/>
      <c r="BG45" s="150"/>
      <c r="BH45" s="150"/>
    </row>
    <row r="46" spans="1:60" x14ac:dyDescent="0.25">
      <c r="A46" s="163" t="s">
        <v>98</v>
      </c>
      <c r="B46" s="164" t="s">
        <v>60</v>
      </c>
      <c r="C46" s="184" t="s">
        <v>61</v>
      </c>
      <c r="D46" s="165"/>
      <c r="E46" s="166"/>
      <c r="F46" s="167"/>
      <c r="G46" s="167">
        <f>SUMIF(AG47:AG48,"&lt;&gt;NOR",G47:G48)</f>
        <v>0</v>
      </c>
      <c r="H46" s="167"/>
      <c r="I46" s="167">
        <f>SUM(I47:I48)</f>
        <v>0</v>
      </c>
      <c r="J46" s="167"/>
      <c r="K46" s="167">
        <f>SUM(K47:K48)</f>
        <v>0</v>
      </c>
      <c r="L46" s="167"/>
      <c r="M46" s="167">
        <f>SUM(M47:M48)</f>
        <v>0</v>
      </c>
      <c r="N46" s="167"/>
      <c r="O46" s="167">
        <f>SUM(O47:O48)</f>
        <v>0</v>
      </c>
      <c r="P46" s="167"/>
      <c r="Q46" s="167">
        <f>SUM(Q47:Q48)</f>
        <v>0</v>
      </c>
      <c r="R46" s="167"/>
      <c r="S46" s="167"/>
      <c r="T46" s="168"/>
      <c r="U46" s="162"/>
      <c r="V46" s="162">
        <f>SUM(V47:V48)</f>
        <v>2.77</v>
      </c>
      <c r="W46" s="162"/>
      <c r="AG46" t="s">
        <v>99</v>
      </c>
    </row>
    <row r="47" spans="1:60" ht="30.6" outlineLevel="1" x14ac:dyDescent="0.25">
      <c r="A47" s="169">
        <v>16</v>
      </c>
      <c r="B47" s="170" t="s">
        <v>169</v>
      </c>
      <c r="C47" s="186" t="s">
        <v>170</v>
      </c>
      <c r="D47" s="171" t="s">
        <v>133</v>
      </c>
      <c r="E47" s="172">
        <v>1.4639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0</v>
      </c>
      <c r="O47" s="174">
        <f>ROUND(E47*N47,2)</f>
        <v>0</v>
      </c>
      <c r="P47" s="174">
        <v>0</v>
      </c>
      <c r="Q47" s="174">
        <f>ROUND(E47*P47,2)</f>
        <v>0</v>
      </c>
      <c r="R47" s="174" t="s">
        <v>171</v>
      </c>
      <c r="S47" s="174" t="s">
        <v>103</v>
      </c>
      <c r="T47" s="175" t="s">
        <v>115</v>
      </c>
      <c r="U47" s="160">
        <v>1.8919999999999999</v>
      </c>
      <c r="V47" s="160">
        <f>ROUND(E47*U47,2)</f>
        <v>2.77</v>
      </c>
      <c r="W47" s="160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172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57"/>
      <c r="B48" s="158"/>
      <c r="C48" s="273" t="s">
        <v>173</v>
      </c>
      <c r="D48" s="274"/>
      <c r="E48" s="274"/>
      <c r="F48" s="274"/>
      <c r="G48" s="274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118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x14ac:dyDescent="0.25">
      <c r="A49" s="163" t="s">
        <v>98</v>
      </c>
      <c r="B49" s="164" t="s">
        <v>62</v>
      </c>
      <c r="C49" s="184" t="s">
        <v>63</v>
      </c>
      <c r="D49" s="165"/>
      <c r="E49" s="166"/>
      <c r="F49" s="167"/>
      <c r="G49" s="167">
        <f>SUMIF(AG50:AG55,"&lt;&gt;NOR",G50:G55)</f>
        <v>0</v>
      </c>
      <c r="H49" s="167"/>
      <c r="I49" s="167">
        <f>SUM(I50:I55)</f>
        <v>0</v>
      </c>
      <c r="J49" s="167"/>
      <c r="K49" s="167">
        <f>SUM(K50:K55)</f>
        <v>0</v>
      </c>
      <c r="L49" s="167"/>
      <c r="M49" s="167">
        <f>SUM(M50:M55)</f>
        <v>0</v>
      </c>
      <c r="N49" s="167"/>
      <c r="O49" s="167">
        <f>SUM(O50:O55)</f>
        <v>0</v>
      </c>
      <c r="P49" s="167"/>
      <c r="Q49" s="167">
        <f>SUM(Q50:Q55)</f>
        <v>0</v>
      </c>
      <c r="R49" s="167"/>
      <c r="S49" s="167"/>
      <c r="T49" s="168"/>
      <c r="U49" s="162"/>
      <c r="V49" s="162">
        <f>SUM(V50:V55)</f>
        <v>0</v>
      </c>
      <c r="W49" s="162"/>
      <c r="AG49" t="s">
        <v>99</v>
      </c>
    </row>
    <row r="50" spans="1:60" outlineLevel="1" x14ac:dyDescent="0.25">
      <c r="A50" s="169">
        <v>17</v>
      </c>
      <c r="B50" s="170" t="s">
        <v>174</v>
      </c>
      <c r="C50" s="186" t="s">
        <v>175</v>
      </c>
      <c r="D50" s="171" t="s">
        <v>106</v>
      </c>
      <c r="E50" s="172">
        <v>1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4">
        <v>0</v>
      </c>
      <c r="O50" s="174">
        <f>ROUND(E50*N50,2)</f>
        <v>0</v>
      </c>
      <c r="P50" s="174">
        <v>0</v>
      </c>
      <c r="Q50" s="174">
        <f>ROUND(E50*P50,2)</f>
        <v>0</v>
      </c>
      <c r="R50" s="174"/>
      <c r="S50" s="174" t="s">
        <v>107</v>
      </c>
      <c r="T50" s="175" t="s">
        <v>104</v>
      </c>
      <c r="U50" s="160">
        <v>0</v>
      </c>
      <c r="V50" s="160">
        <f>ROUND(E50*U50,2)</f>
        <v>0</v>
      </c>
      <c r="W50" s="160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116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57"/>
      <c r="B51" s="158"/>
      <c r="C51" s="262" t="s">
        <v>176</v>
      </c>
      <c r="D51" s="263"/>
      <c r="E51" s="263"/>
      <c r="F51" s="263"/>
      <c r="G51" s="263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166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57"/>
      <c r="B52" s="158"/>
      <c r="C52" s="271" t="s">
        <v>177</v>
      </c>
      <c r="D52" s="272"/>
      <c r="E52" s="272"/>
      <c r="F52" s="272"/>
      <c r="G52" s="272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166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157"/>
      <c r="B53" s="158"/>
      <c r="C53" s="271" t="s">
        <v>178</v>
      </c>
      <c r="D53" s="272"/>
      <c r="E53" s="272"/>
      <c r="F53" s="272"/>
      <c r="G53" s="272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166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57"/>
      <c r="B54" s="158"/>
      <c r="C54" s="271" t="s">
        <v>179</v>
      </c>
      <c r="D54" s="272"/>
      <c r="E54" s="272"/>
      <c r="F54" s="272"/>
      <c r="G54" s="272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166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57"/>
      <c r="B55" s="158"/>
      <c r="C55" s="271" t="s">
        <v>180</v>
      </c>
      <c r="D55" s="272"/>
      <c r="E55" s="272"/>
      <c r="F55" s="272"/>
      <c r="G55" s="272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166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x14ac:dyDescent="0.25">
      <c r="A56" s="163" t="s">
        <v>98</v>
      </c>
      <c r="B56" s="164" t="s">
        <v>64</v>
      </c>
      <c r="C56" s="184" t="s">
        <v>65</v>
      </c>
      <c r="D56" s="165"/>
      <c r="E56" s="166"/>
      <c r="F56" s="167"/>
      <c r="G56" s="167">
        <f>SUMIF(AG57:AG164,"&lt;&gt;NOR",G57:G164)</f>
        <v>0</v>
      </c>
      <c r="H56" s="167"/>
      <c r="I56" s="167">
        <f>SUM(I57:I164)</f>
        <v>0</v>
      </c>
      <c r="J56" s="167"/>
      <c r="K56" s="167">
        <f>SUM(K57:K164)</f>
        <v>0</v>
      </c>
      <c r="L56" s="167"/>
      <c r="M56" s="167">
        <f>SUM(M57:M164)</f>
        <v>0</v>
      </c>
      <c r="N56" s="167"/>
      <c r="O56" s="167">
        <f>SUM(O57:O164)</f>
        <v>0</v>
      </c>
      <c r="P56" s="167"/>
      <c r="Q56" s="167">
        <f>SUM(Q57:Q164)</f>
        <v>0</v>
      </c>
      <c r="R56" s="167"/>
      <c r="S56" s="167"/>
      <c r="T56" s="168"/>
      <c r="U56" s="162"/>
      <c r="V56" s="162">
        <f>SUM(V57:V164)</f>
        <v>0</v>
      </c>
      <c r="W56" s="162"/>
      <c r="AG56" t="s">
        <v>99</v>
      </c>
    </row>
    <row r="57" spans="1:60" outlineLevel="1" x14ac:dyDescent="0.25">
      <c r="A57" s="169">
        <v>18</v>
      </c>
      <c r="B57" s="170" t="s">
        <v>181</v>
      </c>
      <c r="C57" s="186" t="s">
        <v>182</v>
      </c>
      <c r="D57" s="171" t="s">
        <v>106</v>
      </c>
      <c r="E57" s="172">
        <v>1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4">
        <v>0</v>
      </c>
      <c r="O57" s="174">
        <f>ROUND(E57*N57,2)</f>
        <v>0</v>
      </c>
      <c r="P57" s="174">
        <v>0</v>
      </c>
      <c r="Q57" s="174">
        <f>ROUND(E57*P57,2)</f>
        <v>0</v>
      </c>
      <c r="R57" s="174"/>
      <c r="S57" s="174" t="s">
        <v>107</v>
      </c>
      <c r="T57" s="175" t="s">
        <v>104</v>
      </c>
      <c r="U57" s="160">
        <v>0</v>
      </c>
      <c r="V57" s="160">
        <f>ROUND(E57*U57,2)</f>
        <v>0</v>
      </c>
      <c r="W57" s="160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116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57"/>
      <c r="B58" s="158"/>
      <c r="C58" s="262" t="s">
        <v>183</v>
      </c>
      <c r="D58" s="263"/>
      <c r="E58" s="263"/>
      <c r="F58" s="263"/>
      <c r="G58" s="263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166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7"/>
      <c r="B59" s="158"/>
      <c r="C59" s="271" t="s">
        <v>184</v>
      </c>
      <c r="D59" s="272"/>
      <c r="E59" s="272"/>
      <c r="F59" s="272"/>
      <c r="G59" s="272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166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57"/>
      <c r="B60" s="158"/>
      <c r="C60" s="271" t="s">
        <v>185</v>
      </c>
      <c r="D60" s="272"/>
      <c r="E60" s="272"/>
      <c r="F60" s="272"/>
      <c r="G60" s="272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166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57"/>
      <c r="B61" s="158"/>
      <c r="C61" s="271" t="s">
        <v>186</v>
      </c>
      <c r="D61" s="272"/>
      <c r="E61" s="272"/>
      <c r="F61" s="272"/>
      <c r="G61" s="272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166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57"/>
      <c r="B62" s="158"/>
      <c r="C62" s="271" t="s">
        <v>187</v>
      </c>
      <c r="D62" s="272"/>
      <c r="E62" s="272"/>
      <c r="F62" s="272"/>
      <c r="G62" s="272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166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57"/>
      <c r="B63" s="158"/>
      <c r="C63" s="271" t="s">
        <v>188</v>
      </c>
      <c r="D63" s="272"/>
      <c r="E63" s="272"/>
      <c r="F63" s="272"/>
      <c r="G63" s="272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166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57"/>
      <c r="B64" s="158"/>
      <c r="C64" s="271" t="s">
        <v>189</v>
      </c>
      <c r="D64" s="272"/>
      <c r="E64" s="272"/>
      <c r="F64" s="272"/>
      <c r="G64" s="272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166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57"/>
      <c r="B65" s="158"/>
      <c r="C65" s="271" t="s">
        <v>190</v>
      </c>
      <c r="D65" s="272"/>
      <c r="E65" s="272"/>
      <c r="F65" s="272"/>
      <c r="G65" s="272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166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69">
        <v>19</v>
      </c>
      <c r="B66" s="170" t="s">
        <v>191</v>
      </c>
      <c r="C66" s="186" t="s">
        <v>192</v>
      </c>
      <c r="D66" s="171" t="s">
        <v>106</v>
      </c>
      <c r="E66" s="172">
        <v>1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74">
        <v>0</v>
      </c>
      <c r="O66" s="174">
        <f>ROUND(E66*N66,2)</f>
        <v>0</v>
      </c>
      <c r="P66" s="174">
        <v>0</v>
      </c>
      <c r="Q66" s="174">
        <f>ROUND(E66*P66,2)</f>
        <v>0</v>
      </c>
      <c r="R66" s="174"/>
      <c r="S66" s="174" t="s">
        <v>107</v>
      </c>
      <c r="T66" s="175" t="s">
        <v>104</v>
      </c>
      <c r="U66" s="160">
        <v>0</v>
      </c>
      <c r="V66" s="160">
        <f>ROUND(E66*U66,2)</f>
        <v>0</v>
      </c>
      <c r="W66" s="160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116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57"/>
      <c r="B67" s="158"/>
      <c r="C67" s="262" t="s">
        <v>193</v>
      </c>
      <c r="D67" s="263"/>
      <c r="E67" s="263"/>
      <c r="F67" s="263"/>
      <c r="G67" s="263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166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157"/>
      <c r="B68" s="158"/>
      <c r="C68" s="271" t="s">
        <v>194</v>
      </c>
      <c r="D68" s="272"/>
      <c r="E68" s="272"/>
      <c r="F68" s="272"/>
      <c r="G68" s="272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166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57"/>
      <c r="B69" s="158"/>
      <c r="C69" s="271" t="s">
        <v>195</v>
      </c>
      <c r="D69" s="272"/>
      <c r="E69" s="272"/>
      <c r="F69" s="272"/>
      <c r="G69" s="272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166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57"/>
      <c r="B70" s="158"/>
      <c r="C70" s="271" t="s">
        <v>185</v>
      </c>
      <c r="D70" s="272"/>
      <c r="E70" s="272"/>
      <c r="F70" s="272"/>
      <c r="G70" s="272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166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57"/>
      <c r="B71" s="158"/>
      <c r="C71" s="271" t="s">
        <v>186</v>
      </c>
      <c r="D71" s="272"/>
      <c r="E71" s="272"/>
      <c r="F71" s="272"/>
      <c r="G71" s="272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166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57"/>
      <c r="B72" s="158"/>
      <c r="C72" s="271" t="s">
        <v>196</v>
      </c>
      <c r="D72" s="272"/>
      <c r="E72" s="272"/>
      <c r="F72" s="272"/>
      <c r="G72" s="272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166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57"/>
      <c r="B73" s="158"/>
      <c r="C73" s="271" t="s">
        <v>197</v>
      </c>
      <c r="D73" s="272"/>
      <c r="E73" s="272"/>
      <c r="F73" s="272"/>
      <c r="G73" s="272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166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57"/>
      <c r="B74" s="158"/>
      <c r="C74" s="271" t="s">
        <v>198</v>
      </c>
      <c r="D74" s="272"/>
      <c r="E74" s="272"/>
      <c r="F74" s="272"/>
      <c r="G74" s="272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166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57"/>
      <c r="B75" s="158"/>
      <c r="C75" s="271" t="s">
        <v>199</v>
      </c>
      <c r="D75" s="272"/>
      <c r="E75" s="272"/>
      <c r="F75" s="272"/>
      <c r="G75" s="272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166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57"/>
      <c r="B76" s="158"/>
      <c r="C76" s="271" t="s">
        <v>200</v>
      </c>
      <c r="D76" s="272"/>
      <c r="E76" s="272"/>
      <c r="F76" s="272"/>
      <c r="G76" s="272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166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57"/>
      <c r="B77" s="158"/>
      <c r="C77" s="271" t="s">
        <v>201</v>
      </c>
      <c r="D77" s="272"/>
      <c r="E77" s="272"/>
      <c r="F77" s="272"/>
      <c r="G77" s="272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166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57"/>
      <c r="B78" s="158"/>
      <c r="C78" s="271" t="s">
        <v>202</v>
      </c>
      <c r="D78" s="272"/>
      <c r="E78" s="272"/>
      <c r="F78" s="272"/>
      <c r="G78" s="272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166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69">
        <v>20</v>
      </c>
      <c r="B79" s="170" t="s">
        <v>203</v>
      </c>
      <c r="C79" s="186" t="s">
        <v>204</v>
      </c>
      <c r="D79" s="171" t="s">
        <v>106</v>
      </c>
      <c r="E79" s="172">
        <v>1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0</v>
      </c>
      <c r="O79" s="174">
        <f>ROUND(E79*N79,2)</f>
        <v>0</v>
      </c>
      <c r="P79" s="174">
        <v>0</v>
      </c>
      <c r="Q79" s="174">
        <f>ROUND(E79*P79,2)</f>
        <v>0</v>
      </c>
      <c r="R79" s="174"/>
      <c r="S79" s="174" t="s">
        <v>107</v>
      </c>
      <c r="T79" s="175" t="s">
        <v>104</v>
      </c>
      <c r="U79" s="160">
        <v>0</v>
      </c>
      <c r="V79" s="160">
        <f>ROUND(E79*U79,2)</f>
        <v>0</v>
      </c>
      <c r="W79" s="160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116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57"/>
      <c r="B80" s="158"/>
      <c r="C80" s="262" t="s">
        <v>205</v>
      </c>
      <c r="D80" s="263"/>
      <c r="E80" s="263"/>
      <c r="F80" s="263"/>
      <c r="G80" s="263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166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57"/>
      <c r="B81" s="158"/>
      <c r="C81" s="271" t="s">
        <v>206</v>
      </c>
      <c r="D81" s="272"/>
      <c r="E81" s="272"/>
      <c r="F81" s="272"/>
      <c r="G81" s="272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166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57"/>
      <c r="B82" s="158"/>
      <c r="C82" s="271" t="s">
        <v>207</v>
      </c>
      <c r="D82" s="272"/>
      <c r="E82" s="272"/>
      <c r="F82" s="272"/>
      <c r="G82" s="272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166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5">
      <c r="A83" s="157"/>
      <c r="B83" s="158"/>
      <c r="C83" s="271" t="s">
        <v>208</v>
      </c>
      <c r="D83" s="272"/>
      <c r="E83" s="272"/>
      <c r="F83" s="272"/>
      <c r="G83" s="272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166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5">
      <c r="A84" s="157"/>
      <c r="B84" s="158"/>
      <c r="C84" s="271" t="s">
        <v>209</v>
      </c>
      <c r="D84" s="272"/>
      <c r="E84" s="272"/>
      <c r="F84" s="272"/>
      <c r="G84" s="272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166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57"/>
      <c r="B85" s="158"/>
      <c r="C85" s="271" t="s">
        <v>210</v>
      </c>
      <c r="D85" s="272"/>
      <c r="E85" s="272"/>
      <c r="F85" s="272"/>
      <c r="G85" s="272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166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5">
      <c r="A86" s="157"/>
      <c r="B86" s="158"/>
      <c r="C86" s="271" t="s">
        <v>211</v>
      </c>
      <c r="D86" s="272"/>
      <c r="E86" s="272"/>
      <c r="F86" s="272"/>
      <c r="G86" s="272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166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57"/>
      <c r="B87" s="158"/>
      <c r="C87" s="271" t="s">
        <v>212</v>
      </c>
      <c r="D87" s="272"/>
      <c r="E87" s="272"/>
      <c r="F87" s="272"/>
      <c r="G87" s="272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166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57"/>
      <c r="B88" s="158"/>
      <c r="C88" s="271" t="s">
        <v>213</v>
      </c>
      <c r="D88" s="272"/>
      <c r="E88" s="272"/>
      <c r="F88" s="272"/>
      <c r="G88" s="272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166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5">
      <c r="A89" s="157"/>
      <c r="B89" s="158"/>
      <c r="C89" s="271" t="s">
        <v>214</v>
      </c>
      <c r="D89" s="272"/>
      <c r="E89" s="272"/>
      <c r="F89" s="272"/>
      <c r="G89" s="272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166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57"/>
      <c r="B90" s="158"/>
      <c r="C90" s="271" t="s">
        <v>215</v>
      </c>
      <c r="D90" s="272"/>
      <c r="E90" s="272"/>
      <c r="F90" s="272"/>
      <c r="G90" s="272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166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57"/>
      <c r="B91" s="158"/>
      <c r="C91" s="271" t="s">
        <v>216</v>
      </c>
      <c r="D91" s="272"/>
      <c r="E91" s="272"/>
      <c r="F91" s="272"/>
      <c r="G91" s="272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166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5">
      <c r="A92" s="157"/>
      <c r="B92" s="158"/>
      <c r="C92" s="271" t="s">
        <v>217</v>
      </c>
      <c r="D92" s="272"/>
      <c r="E92" s="272"/>
      <c r="F92" s="272"/>
      <c r="G92" s="272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166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5">
      <c r="A93" s="169">
        <v>21</v>
      </c>
      <c r="B93" s="170" t="s">
        <v>218</v>
      </c>
      <c r="C93" s="186" t="s">
        <v>219</v>
      </c>
      <c r="D93" s="171" t="s">
        <v>106</v>
      </c>
      <c r="E93" s="172">
        <v>1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4">
        <v>0</v>
      </c>
      <c r="O93" s="174">
        <f>ROUND(E93*N93,2)</f>
        <v>0</v>
      </c>
      <c r="P93" s="174">
        <v>0</v>
      </c>
      <c r="Q93" s="174">
        <f>ROUND(E93*P93,2)</f>
        <v>0</v>
      </c>
      <c r="R93" s="174"/>
      <c r="S93" s="174" t="s">
        <v>107</v>
      </c>
      <c r="T93" s="175" t="s">
        <v>104</v>
      </c>
      <c r="U93" s="160">
        <v>0</v>
      </c>
      <c r="V93" s="160">
        <f>ROUND(E93*U93,2)</f>
        <v>0</v>
      </c>
      <c r="W93" s="160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116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5">
      <c r="A94" s="157"/>
      <c r="B94" s="158"/>
      <c r="C94" s="262" t="s">
        <v>220</v>
      </c>
      <c r="D94" s="263"/>
      <c r="E94" s="263"/>
      <c r="F94" s="263"/>
      <c r="G94" s="263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166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5">
      <c r="A95" s="157"/>
      <c r="B95" s="158"/>
      <c r="C95" s="271" t="s">
        <v>221</v>
      </c>
      <c r="D95" s="272"/>
      <c r="E95" s="272"/>
      <c r="F95" s="272"/>
      <c r="G95" s="272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166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57"/>
      <c r="B96" s="158"/>
      <c r="C96" s="271" t="s">
        <v>222</v>
      </c>
      <c r="D96" s="272"/>
      <c r="E96" s="272"/>
      <c r="F96" s="272"/>
      <c r="G96" s="272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166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5">
      <c r="A97" s="157"/>
      <c r="B97" s="158"/>
      <c r="C97" s="271" t="s">
        <v>223</v>
      </c>
      <c r="D97" s="272"/>
      <c r="E97" s="272"/>
      <c r="F97" s="272"/>
      <c r="G97" s="272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166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5">
      <c r="A98" s="157"/>
      <c r="B98" s="158"/>
      <c r="C98" s="271" t="s">
        <v>224</v>
      </c>
      <c r="D98" s="272"/>
      <c r="E98" s="272"/>
      <c r="F98" s="272"/>
      <c r="G98" s="272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166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57"/>
      <c r="B99" s="158"/>
      <c r="C99" s="271" t="s">
        <v>225</v>
      </c>
      <c r="D99" s="272"/>
      <c r="E99" s="272"/>
      <c r="F99" s="272"/>
      <c r="G99" s="272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166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57"/>
      <c r="B100" s="158"/>
      <c r="C100" s="271" t="s">
        <v>226</v>
      </c>
      <c r="D100" s="272"/>
      <c r="E100" s="272"/>
      <c r="F100" s="272"/>
      <c r="G100" s="272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166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5">
      <c r="A101" s="169">
        <v>22</v>
      </c>
      <c r="B101" s="170" t="s">
        <v>227</v>
      </c>
      <c r="C101" s="186" t="s">
        <v>228</v>
      </c>
      <c r="D101" s="171" t="s">
        <v>106</v>
      </c>
      <c r="E101" s="172">
        <v>1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74">
        <v>0</v>
      </c>
      <c r="O101" s="174">
        <f>ROUND(E101*N101,2)</f>
        <v>0</v>
      </c>
      <c r="P101" s="174">
        <v>0</v>
      </c>
      <c r="Q101" s="174">
        <f>ROUND(E101*P101,2)</f>
        <v>0</v>
      </c>
      <c r="R101" s="174"/>
      <c r="S101" s="174" t="s">
        <v>107</v>
      </c>
      <c r="T101" s="175" t="s">
        <v>104</v>
      </c>
      <c r="U101" s="160">
        <v>0</v>
      </c>
      <c r="V101" s="160">
        <f>ROUND(E101*U101,2)</f>
        <v>0</v>
      </c>
      <c r="W101" s="16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116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5">
      <c r="A102" s="157"/>
      <c r="B102" s="158"/>
      <c r="C102" s="262" t="s">
        <v>229</v>
      </c>
      <c r="D102" s="263"/>
      <c r="E102" s="263"/>
      <c r="F102" s="263"/>
      <c r="G102" s="263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166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5">
      <c r="A103" s="157"/>
      <c r="B103" s="158"/>
      <c r="C103" s="271" t="s">
        <v>230</v>
      </c>
      <c r="D103" s="272"/>
      <c r="E103" s="272"/>
      <c r="F103" s="272"/>
      <c r="G103" s="272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166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5">
      <c r="A104" s="157"/>
      <c r="B104" s="158"/>
      <c r="C104" s="271" t="s">
        <v>231</v>
      </c>
      <c r="D104" s="272"/>
      <c r="E104" s="272"/>
      <c r="F104" s="272"/>
      <c r="G104" s="272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166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5">
      <c r="A105" s="157"/>
      <c r="B105" s="158"/>
      <c r="C105" s="271" t="s">
        <v>232</v>
      </c>
      <c r="D105" s="272"/>
      <c r="E105" s="272"/>
      <c r="F105" s="272"/>
      <c r="G105" s="272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166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5">
      <c r="A106" s="157"/>
      <c r="B106" s="158"/>
      <c r="C106" s="271" t="s">
        <v>233</v>
      </c>
      <c r="D106" s="272"/>
      <c r="E106" s="272"/>
      <c r="F106" s="272"/>
      <c r="G106" s="272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166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5">
      <c r="A107" s="169">
        <v>23</v>
      </c>
      <c r="B107" s="170" t="s">
        <v>234</v>
      </c>
      <c r="C107" s="186" t="s">
        <v>235</v>
      </c>
      <c r="D107" s="171" t="s">
        <v>106</v>
      </c>
      <c r="E107" s="172">
        <v>1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0</v>
      </c>
      <c r="O107" s="174">
        <f>ROUND(E107*N107,2)</f>
        <v>0</v>
      </c>
      <c r="P107" s="174">
        <v>0</v>
      </c>
      <c r="Q107" s="174">
        <f>ROUND(E107*P107,2)</f>
        <v>0</v>
      </c>
      <c r="R107" s="174"/>
      <c r="S107" s="174" t="s">
        <v>107</v>
      </c>
      <c r="T107" s="175" t="s">
        <v>104</v>
      </c>
      <c r="U107" s="160">
        <v>0</v>
      </c>
      <c r="V107" s="160">
        <f>ROUND(E107*U107,2)</f>
        <v>0</v>
      </c>
      <c r="W107" s="16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116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5">
      <c r="A108" s="157"/>
      <c r="B108" s="158"/>
      <c r="C108" s="262" t="s">
        <v>236</v>
      </c>
      <c r="D108" s="263"/>
      <c r="E108" s="263"/>
      <c r="F108" s="263"/>
      <c r="G108" s="263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166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5">
      <c r="A109" s="157"/>
      <c r="B109" s="158"/>
      <c r="C109" s="271" t="s">
        <v>237</v>
      </c>
      <c r="D109" s="272"/>
      <c r="E109" s="272"/>
      <c r="F109" s="272"/>
      <c r="G109" s="272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166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5">
      <c r="A110" s="157"/>
      <c r="B110" s="158"/>
      <c r="C110" s="271" t="s">
        <v>238</v>
      </c>
      <c r="D110" s="272"/>
      <c r="E110" s="272"/>
      <c r="F110" s="272"/>
      <c r="G110" s="272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166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5">
      <c r="A111" s="157"/>
      <c r="B111" s="158"/>
      <c r="C111" s="271" t="s">
        <v>239</v>
      </c>
      <c r="D111" s="272"/>
      <c r="E111" s="272"/>
      <c r="F111" s="272"/>
      <c r="G111" s="272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166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5">
      <c r="A112" s="157"/>
      <c r="B112" s="158"/>
      <c r="C112" s="271" t="s">
        <v>240</v>
      </c>
      <c r="D112" s="272"/>
      <c r="E112" s="272"/>
      <c r="F112" s="272"/>
      <c r="G112" s="272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166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5">
      <c r="A113" s="157"/>
      <c r="B113" s="158"/>
      <c r="C113" s="271" t="s">
        <v>187</v>
      </c>
      <c r="D113" s="272"/>
      <c r="E113" s="272"/>
      <c r="F113" s="272"/>
      <c r="G113" s="272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166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5">
      <c r="A114" s="157"/>
      <c r="B114" s="158"/>
      <c r="C114" s="271" t="s">
        <v>189</v>
      </c>
      <c r="D114" s="272"/>
      <c r="E114" s="272"/>
      <c r="F114" s="272"/>
      <c r="G114" s="272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166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5">
      <c r="A115" s="157"/>
      <c r="B115" s="158"/>
      <c r="C115" s="271" t="s">
        <v>190</v>
      </c>
      <c r="D115" s="272"/>
      <c r="E115" s="272"/>
      <c r="F115" s="272"/>
      <c r="G115" s="272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166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5">
      <c r="A116" s="169">
        <v>24</v>
      </c>
      <c r="B116" s="170" t="s">
        <v>241</v>
      </c>
      <c r="C116" s="186" t="s">
        <v>242</v>
      </c>
      <c r="D116" s="171" t="s">
        <v>106</v>
      </c>
      <c r="E116" s="172">
        <v>1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21</v>
      </c>
      <c r="M116" s="174">
        <f>G116*(1+L116/100)</f>
        <v>0</v>
      </c>
      <c r="N116" s="174">
        <v>0</v>
      </c>
      <c r="O116" s="174">
        <f>ROUND(E116*N116,2)</f>
        <v>0</v>
      </c>
      <c r="P116" s="174">
        <v>0</v>
      </c>
      <c r="Q116" s="174">
        <f>ROUND(E116*P116,2)</f>
        <v>0</v>
      </c>
      <c r="R116" s="174"/>
      <c r="S116" s="174" t="s">
        <v>107</v>
      </c>
      <c r="T116" s="175" t="s">
        <v>104</v>
      </c>
      <c r="U116" s="160">
        <v>0</v>
      </c>
      <c r="V116" s="160">
        <f>ROUND(E116*U116,2)</f>
        <v>0</v>
      </c>
      <c r="W116" s="160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116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5">
      <c r="A117" s="157"/>
      <c r="B117" s="158"/>
      <c r="C117" s="262" t="s">
        <v>243</v>
      </c>
      <c r="D117" s="263"/>
      <c r="E117" s="263"/>
      <c r="F117" s="263"/>
      <c r="G117" s="263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166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5">
      <c r="A118" s="157"/>
      <c r="B118" s="158"/>
      <c r="C118" s="271" t="s">
        <v>244</v>
      </c>
      <c r="D118" s="272"/>
      <c r="E118" s="272"/>
      <c r="F118" s="272"/>
      <c r="G118" s="272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166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5">
      <c r="A119" s="157"/>
      <c r="B119" s="158"/>
      <c r="C119" s="271" t="s">
        <v>245</v>
      </c>
      <c r="D119" s="272"/>
      <c r="E119" s="272"/>
      <c r="F119" s="272"/>
      <c r="G119" s="272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166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5">
      <c r="A120" s="169">
        <v>25</v>
      </c>
      <c r="B120" s="170" t="s">
        <v>246</v>
      </c>
      <c r="C120" s="186" t="s">
        <v>247</v>
      </c>
      <c r="D120" s="171" t="s">
        <v>106</v>
      </c>
      <c r="E120" s="172">
        <v>1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4">
        <v>0</v>
      </c>
      <c r="O120" s="174">
        <f>ROUND(E120*N120,2)</f>
        <v>0</v>
      </c>
      <c r="P120" s="174">
        <v>0</v>
      </c>
      <c r="Q120" s="174">
        <f>ROUND(E120*P120,2)</f>
        <v>0</v>
      </c>
      <c r="R120" s="174"/>
      <c r="S120" s="174" t="s">
        <v>107</v>
      </c>
      <c r="T120" s="175" t="s">
        <v>104</v>
      </c>
      <c r="U120" s="160">
        <v>0</v>
      </c>
      <c r="V120" s="160">
        <f>ROUND(E120*U120,2)</f>
        <v>0</v>
      </c>
      <c r="W120" s="160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116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5">
      <c r="A121" s="157"/>
      <c r="B121" s="158"/>
      <c r="C121" s="262" t="s">
        <v>248</v>
      </c>
      <c r="D121" s="263"/>
      <c r="E121" s="263"/>
      <c r="F121" s="263"/>
      <c r="G121" s="263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166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5">
      <c r="A122" s="157"/>
      <c r="B122" s="158"/>
      <c r="C122" s="271" t="s">
        <v>249</v>
      </c>
      <c r="D122" s="272"/>
      <c r="E122" s="272"/>
      <c r="F122" s="272"/>
      <c r="G122" s="272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166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5">
      <c r="A123" s="157"/>
      <c r="B123" s="158"/>
      <c r="C123" s="271" t="s">
        <v>250</v>
      </c>
      <c r="D123" s="272"/>
      <c r="E123" s="272"/>
      <c r="F123" s="272"/>
      <c r="G123" s="272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166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5">
      <c r="A124" s="157"/>
      <c r="B124" s="158"/>
      <c r="C124" s="271" t="s">
        <v>251</v>
      </c>
      <c r="D124" s="272"/>
      <c r="E124" s="272"/>
      <c r="F124" s="272"/>
      <c r="G124" s="272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166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5">
      <c r="A125" s="157"/>
      <c r="B125" s="158"/>
      <c r="C125" s="271" t="s">
        <v>252</v>
      </c>
      <c r="D125" s="272"/>
      <c r="E125" s="272"/>
      <c r="F125" s="272"/>
      <c r="G125" s="272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166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5">
      <c r="A126" s="157"/>
      <c r="B126" s="158"/>
      <c r="C126" s="271" t="s">
        <v>253</v>
      </c>
      <c r="D126" s="272"/>
      <c r="E126" s="272"/>
      <c r="F126" s="272"/>
      <c r="G126" s="272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166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5">
      <c r="A127" s="169">
        <v>26</v>
      </c>
      <c r="B127" s="170" t="s">
        <v>254</v>
      </c>
      <c r="C127" s="186" t="s">
        <v>255</v>
      </c>
      <c r="D127" s="171" t="s">
        <v>106</v>
      </c>
      <c r="E127" s="172">
        <v>1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0</v>
      </c>
      <c r="O127" s="174">
        <f>ROUND(E127*N127,2)</f>
        <v>0</v>
      </c>
      <c r="P127" s="174">
        <v>0</v>
      </c>
      <c r="Q127" s="174">
        <f>ROUND(E127*P127,2)</f>
        <v>0</v>
      </c>
      <c r="R127" s="174"/>
      <c r="S127" s="174" t="s">
        <v>107</v>
      </c>
      <c r="T127" s="175" t="s">
        <v>104</v>
      </c>
      <c r="U127" s="160">
        <v>0</v>
      </c>
      <c r="V127" s="160">
        <f>ROUND(E127*U127,2)</f>
        <v>0</v>
      </c>
      <c r="W127" s="160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116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5">
      <c r="A128" s="157"/>
      <c r="B128" s="158"/>
      <c r="C128" s="262" t="s">
        <v>248</v>
      </c>
      <c r="D128" s="263"/>
      <c r="E128" s="263"/>
      <c r="F128" s="263"/>
      <c r="G128" s="263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166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5">
      <c r="A129" s="157"/>
      <c r="B129" s="158"/>
      <c r="C129" s="271" t="s">
        <v>249</v>
      </c>
      <c r="D129" s="272"/>
      <c r="E129" s="272"/>
      <c r="F129" s="272"/>
      <c r="G129" s="272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166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5">
      <c r="A130" s="157"/>
      <c r="B130" s="158"/>
      <c r="C130" s="271" t="s">
        <v>250</v>
      </c>
      <c r="D130" s="272"/>
      <c r="E130" s="272"/>
      <c r="F130" s="272"/>
      <c r="G130" s="272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166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5">
      <c r="A131" s="157"/>
      <c r="B131" s="158"/>
      <c r="C131" s="271" t="s">
        <v>251</v>
      </c>
      <c r="D131" s="272"/>
      <c r="E131" s="272"/>
      <c r="F131" s="272"/>
      <c r="G131" s="272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166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5">
      <c r="A132" s="157"/>
      <c r="B132" s="158"/>
      <c r="C132" s="271" t="s">
        <v>252</v>
      </c>
      <c r="D132" s="272"/>
      <c r="E132" s="272"/>
      <c r="F132" s="272"/>
      <c r="G132" s="272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166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5">
      <c r="A133" s="157"/>
      <c r="B133" s="158"/>
      <c r="C133" s="271" t="s">
        <v>253</v>
      </c>
      <c r="D133" s="272"/>
      <c r="E133" s="272"/>
      <c r="F133" s="272"/>
      <c r="G133" s="272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166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5">
      <c r="A134" s="169">
        <v>27</v>
      </c>
      <c r="B134" s="170" t="s">
        <v>256</v>
      </c>
      <c r="C134" s="186" t="s">
        <v>257</v>
      </c>
      <c r="D134" s="171" t="s">
        <v>106</v>
      </c>
      <c r="E134" s="172">
        <v>1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4">
        <v>0</v>
      </c>
      <c r="O134" s="174">
        <f>ROUND(E134*N134,2)</f>
        <v>0</v>
      </c>
      <c r="P134" s="174">
        <v>0</v>
      </c>
      <c r="Q134" s="174">
        <f>ROUND(E134*P134,2)</f>
        <v>0</v>
      </c>
      <c r="R134" s="174"/>
      <c r="S134" s="174" t="s">
        <v>107</v>
      </c>
      <c r="T134" s="175" t="s">
        <v>104</v>
      </c>
      <c r="U134" s="160">
        <v>0</v>
      </c>
      <c r="V134" s="160">
        <f>ROUND(E134*U134,2)</f>
        <v>0</v>
      </c>
      <c r="W134" s="160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116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5">
      <c r="A135" s="157"/>
      <c r="B135" s="158"/>
      <c r="C135" s="262" t="s">
        <v>248</v>
      </c>
      <c r="D135" s="263"/>
      <c r="E135" s="263"/>
      <c r="F135" s="263"/>
      <c r="G135" s="263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166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5">
      <c r="A136" s="157"/>
      <c r="B136" s="158"/>
      <c r="C136" s="271" t="s">
        <v>249</v>
      </c>
      <c r="D136" s="272"/>
      <c r="E136" s="272"/>
      <c r="F136" s="272"/>
      <c r="G136" s="272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166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5">
      <c r="A137" s="157"/>
      <c r="B137" s="158"/>
      <c r="C137" s="271" t="s">
        <v>250</v>
      </c>
      <c r="D137" s="272"/>
      <c r="E137" s="272"/>
      <c r="F137" s="272"/>
      <c r="G137" s="272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166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5">
      <c r="A138" s="157"/>
      <c r="B138" s="158"/>
      <c r="C138" s="271" t="s">
        <v>251</v>
      </c>
      <c r="D138" s="272"/>
      <c r="E138" s="272"/>
      <c r="F138" s="272"/>
      <c r="G138" s="272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166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5">
      <c r="A139" s="157"/>
      <c r="B139" s="158"/>
      <c r="C139" s="271" t="s">
        <v>252</v>
      </c>
      <c r="D139" s="272"/>
      <c r="E139" s="272"/>
      <c r="F139" s="272"/>
      <c r="G139" s="272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166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5">
      <c r="A140" s="157"/>
      <c r="B140" s="158"/>
      <c r="C140" s="271" t="s">
        <v>253</v>
      </c>
      <c r="D140" s="272"/>
      <c r="E140" s="272"/>
      <c r="F140" s="272"/>
      <c r="G140" s="272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166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5">
      <c r="A141" s="169">
        <v>28</v>
      </c>
      <c r="B141" s="170" t="s">
        <v>258</v>
      </c>
      <c r="C141" s="186" t="s">
        <v>259</v>
      </c>
      <c r="D141" s="171" t="s">
        <v>106</v>
      </c>
      <c r="E141" s="172">
        <v>1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74">
        <v>0</v>
      </c>
      <c r="O141" s="174">
        <f>ROUND(E141*N141,2)</f>
        <v>0</v>
      </c>
      <c r="P141" s="174">
        <v>0</v>
      </c>
      <c r="Q141" s="174">
        <f>ROUND(E141*P141,2)</f>
        <v>0</v>
      </c>
      <c r="R141" s="174"/>
      <c r="S141" s="174" t="s">
        <v>107</v>
      </c>
      <c r="T141" s="175" t="s">
        <v>104</v>
      </c>
      <c r="U141" s="160">
        <v>0</v>
      </c>
      <c r="V141" s="160">
        <f>ROUND(E141*U141,2)</f>
        <v>0</v>
      </c>
      <c r="W141" s="160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116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5">
      <c r="A142" s="157"/>
      <c r="B142" s="158"/>
      <c r="C142" s="262" t="s">
        <v>260</v>
      </c>
      <c r="D142" s="263"/>
      <c r="E142" s="263"/>
      <c r="F142" s="263"/>
      <c r="G142" s="263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166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5">
      <c r="A143" s="157"/>
      <c r="B143" s="158"/>
      <c r="C143" s="271" t="s">
        <v>261</v>
      </c>
      <c r="D143" s="272"/>
      <c r="E143" s="272"/>
      <c r="F143" s="272"/>
      <c r="G143" s="272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166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5">
      <c r="A144" s="157"/>
      <c r="B144" s="158"/>
      <c r="C144" s="271" t="s">
        <v>262</v>
      </c>
      <c r="D144" s="272"/>
      <c r="E144" s="272"/>
      <c r="F144" s="272"/>
      <c r="G144" s="272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166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5">
      <c r="A145" s="157"/>
      <c r="B145" s="158"/>
      <c r="C145" s="271" t="s">
        <v>263</v>
      </c>
      <c r="D145" s="272"/>
      <c r="E145" s="272"/>
      <c r="F145" s="272"/>
      <c r="G145" s="272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166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5">
      <c r="A146" s="157"/>
      <c r="B146" s="158"/>
      <c r="C146" s="271" t="s">
        <v>233</v>
      </c>
      <c r="D146" s="272"/>
      <c r="E146" s="272"/>
      <c r="F146" s="272"/>
      <c r="G146" s="272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166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5">
      <c r="A147" s="169">
        <v>29</v>
      </c>
      <c r="B147" s="170" t="s">
        <v>264</v>
      </c>
      <c r="C147" s="186" t="s">
        <v>265</v>
      </c>
      <c r="D147" s="171" t="s">
        <v>106</v>
      </c>
      <c r="E147" s="172">
        <v>1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4">
        <v>0</v>
      </c>
      <c r="O147" s="174">
        <f>ROUND(E147*N147,2)</f>
        <v>0</v>
      </c>
      <c r="P147" s="174">
        <v>0</v>
      </c>
      <c r="Q147" s="174">
        <f>ROUND(E147*P147,2)</f>
        <v>0</v>
      </c>
      <c r="R147" s="174"/>
      <c r="S147" s="174" t="s">
        <v>107</v>
      </c>
      <c r="T147" s="175" t="s">
        <v>104</v>
      </c>
      <c r="U147" s="160">
        <v>0</v>
      </c>
      <c r="V147" s="160">
        <f>ROUND(E147*U147,2)</f>
        <v>0</v>
      </c>
      <c r="W147" s="16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116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5">
      <c r="A148" s="157"/>
      <c r="B148" s="158"/>
      <c r="C148" s="262" t="s">
        <v>266</v>
      </c>
      <c r="D148" s="263"/>
      <c r="E148" s="263"/>
      <c r="F148" s="263"/>
      <c r="G148" s="263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166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5">
      <c r="A149" s="157"/>
      <c r="B149" s="158"/>
      <c r="C149" s="271" t="s">
        <v>267</v>
      </c>
      <c r="D149" s="272"/>
      <c r="E149" s="272"/>
      <c r="F149" s="272"/>
      <c r="G149" s="272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166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5">
      <c r="A150" s="157"/>
      <c r="B150" s="158"/>
      <c r="C150" s="271" t="s">
        <v>268</v>
      </c>
      <c r="D150" s="272"/>
      <c r="E150" s="272"/>
      <c r="F150" s="272"/>
      <c r="G150" s="272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166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5">
      <c r="A151" s="157"/>
      <c r="B151" s="158"/>
      <c r="C151" s="271" t="s">
        <v>187</v>
      </c>
      <c r="D151" s="272"/>
      <c r="E151" s="272"/>
      <c r="F151" s="272"/>
      <c r="G151" s="272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166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5">
      <c r="A152" s="157"/>
      <c r="B152" s="158"/>
      <c r="C152" s="271" t="s">
        <v>189</v>
      </c>
      <c r="D152" s="272"/>
      <c r="E152" s="272"/>
      <c r="F152" s="272"/>
      <c r="G152" s="272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166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5">
      <c r="A153" s="157"/>
      <c r="B153" s="158"/>
      <c r="C153" s="271" t="s">
        <v>190</v>
      </c>
      <c r="D153" s="272"/>
      <c r="E153" s="272"/>
      <c r="F153" s="272"/>
      <c r="G153" s="272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166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5">
      <c r="A154" s="169">
        <v>30</v>
      </c>
      <c r="B154" s="170" t="s">
        <v>269</v>
      </c>
      <c r="C154" s="186" t="s">
        <v>270</v>
      </c>
      <c r="D154" s="171" t="s">
        <v>106</v>
      </c>
      <c r="E154" s="172">
        <v>1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0</v>
      </c>
      <c r="O154" s="174">
        <f>ROUND(E154*N154,2)</f>
        <v>0</v>
      </c>
      <c r="P154" s="174">
        <v>0</v>
      </c>
      <c r="Q154" s="174">
        <f>ROUND(E154*P154,2)</f>
        <v>0</v>
      </c>
      <c r="R154" s="174"/>
      <c r="S154" s="174" t="s">
        <v>107</v>
      </c>
      <c r="T154" s="175" t="s">
        <v>104</v>
      </c>
      <c r="U154" s="160">
        <v>0</v>
      </c>
      <c r="V154" s="160">
        <f>ROUND(E154*U154,2)</f>
        <v>0</v>
      </c>
      <c r="W154" s="160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116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5">
      <c r="A155" s="157"/>
      <c r="B155" s="158"/>
      <c r="C155" s="262" t="s">
        <v>271</v>
      </c>
      <c r="D155" s="263"/>
      <c r="E155" s="263"/>
      <c r="F155" s="263"/>
      <c r="G155" s="263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166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5">
      <c r="A156" s="157"/>
      <c r="B156" s="158"/>
      <c r="C156" s="271" t="s">
        <v>184</v>
      </c>
      <c r="D156" s="272"/>
      <c r="E156" s="272"/>
      <c r="F156" s="272"/>
      <c r="G156" s="272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166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5">
      <c r="A157" s="157"/>
      <c r="B157" s="158"/>
      <c r="C157" s="271" t="s">
        <v>185</v>
      </c>
      <c r="D157" s="272"/>
      <c r="E157" s="272"/>
      <c r="F157" s="272"/>
      <c r="G157" s="272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166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5">
      <c r="A158" s="157"/>
      <c r="B158" s="158"/>
      <c r="C158" s="271" t="s">
        <v>272</v>
      </c>
      <c r="D158" s="272"/>
      <c r="E158" s="272"/>
      <c r="F158" s="272"/>
      <c r="G158" s="272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166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5">
      <c r="A159" s="157"/>
      <c r="B159" s="158"/>
      <c r="C159" s="271" t="s">
        <v>186</v>
      </c>
      <c r="D159" s="272"/>
      <c r="E159" s="272"/>
      <c r="F159" s="272"/>
      <c r="G159" s="272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166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5">
      <c r="A160" s="157"/>
      <c r="B160" s="158"/>
      <c r="C160" s="271" t="s">
        <v>187</v>
      </c>
      <c r="D160" s="272"/>
      <c r="E160" s="272"/>
      <c r="F160" s="272"/>
      <c r="G160" s="272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166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5">
      <c r="A161" s="157"/>
      <c r="B161" s="158"/>
      <c r="C161" s="271" t="s">
        <v>188</v>
      </c>
      <c r="D161" s="272"/>
      <c r="E161" s="272"/>
      <c r="F161" s="272"/>
      <c r="G161" s="272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166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5">
      <c r="A162" s="157"/>
      <c r="B162" s="158"/>
      <c r="C162" s="271" t="s">
        <v>273</v>
      </c>
      <c r="D162" s="272"/>
      <c r="E162" s="272"/>
      <c r="F162" s="272"/>
      <c r="G162" s="272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166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5">
      <c r="A163" s="157">
        <v>31</v>
      </c>
      <c r="B163" s="158" t="s">
        <v>274</v>
      </c>
      <c r="C163" s="195" t="s">
        <v>275</v>
      </c>
      <c r="D163" s="159" t="s">
        <v>0</v>
      </c>
      <c r="E163" s="193"/>
      <c r="F163" s="161"/>
      <c r="G163" s="160">
        <f>ROUND(E163*F163,2)</f>
        <v>0</v>
      </c>
      <c r="H163" s="161"/>
      <c r="I163" s="160">
        <f>ROUND(E163*H163,2)</f>
        <v>0</v>
      </c>
      <c r="J163" s="161"/>
      <c r="K163" s="160">
        <f>ROUND(E163*J163,2)</f>
        <v>0</v>
      </c>
      <c r="L163" s="160">
        <v>21</v>
      </c>
      <c r="M163" s="160">
        <f>G163*(1+L163/100)</f>
        <v>0</v>
      </c>
      <c r="N163" s="160">
        <v>0</v>
      </c>
      <c r="O163" s="160">
        <f>ROUND(E163*N163,2)</f>
        <v>0</v>
      </c>
      <c r="P163" s="160">
        <v>0</v>
      </c>
      <c r="Q163" s="160">
        <f>ROUND(E163*P163,2)</f>
        <v>0</v>
      </c>
      <c r="R163" s="160" t="s">
        <v>276</v>
      </c>
      <c r="S163" s="160" t="s">
        <v>103</v>
      </c>
      <c r="T163" s="160" t="s">
        <v>115</v>
      </c>
      <c r="U163" s="160">
        <v>0</v>
      </c>
      <c r="V163" s="160">
        <f>ROUND(E163*U163,2)</f>
        <v>0</v>
      </c>
      <c r="W163" s="160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172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5">
      <c r="A164" s="157"/>
      <c r="B164" s="158"/>
      <c r="C164" s="278" t="s">
        <v>277</v>
      </c>
      <c r="D164" s="279"/>
      <c r="E164" s="279"/>
      <c r="F164" s="279"/>
      <c r="G164" s="279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118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x14ac:dyDescent="0.25">
      <c r="A165" s="163" t="s">
        <v>98</v>
      </c>
      <c r="B165" s="164" t="s">
        <v>66</v>
      </c>
      <c r="C165" s="184" t="s">
        <v>67</v>
      </c>
      <c r="D165" s="165"/>
      <c r="E165" s="166"/>
      <c r="F165" s="167"/>
      <c r="G165" s="167">
        <f>SUMIF(AG166:AG195,"&lt;&gt;NOR",G166:G195)</f>
        <v>0</v>
      </c>
      <c r="H165" s="167"/>
      <c r="I165" s="167">
        <f>SUM(I166:I195)</f>
        <v>0</v>
      </c>
      <c r="J165" s="167"/>
      <c r="K165" s="167">
        <f>SUM(K166:K195)</f>
        <v>0</v>
      </c>
      <c r="L165" s="167"/>
      <c r="M165" s="167">
        <f>SUM(M166:M195)</f>
        <v>0</v>
      </c>
      <c r="N165" s="167"/>
      <c r="O165" s="167">
        <f>SUM(O166:O195)</f>
        <v>0.54</v>
      </c>
      <c r="P165" s="167"/>
      <c r="Q165" s="167">
        <f>SUM(Q166:Q195)</f>
        <v>7.0000000000000007E-2</v>
      </c>
      <c r="R165" s="167"/>
      <c r="S165" s="167"/>
      <c r="T165" s="168"/>
      <c r="U165" s="162"/>
      <c r="V165" s="162">
        <f>SUM(V166:V195)</f>
        <v>71.209999999999994</v>
      </c>
      <c r="W165" s="162"/>
      <c r="AG165" t="s">
        <v>99</v>
      </c>
    </row>
    <row r="166" spans="1:60" outlineLevel="1" x14ac:dyDescent="0.25">
      <c r="A166" s="169">
        <v>32</v>
      </c>
      <c r="B166" s="170" t="s">
        <v>278</v>
      </c>
      <c r="C166" s="186" t="s">
        <v>279</v>
      </c>
      <c r="D166" s="171" t="s">
        <v>123</v>
      </c>
      <c r="E166" s="172">
        <v>67.5</v>
      </c>
      <c r="F166" s="173"/>
      <c r="G166" s="174">
        <f>ROUND(E166*F166,2)</f>
        <v>0</v>
      </c>
      <c r="H166" s="173"/>
      <c r="I166" s="174">
        <f>ROUND(E166*H166,2)</f>
        <v>0</v>
      </c>
      <c r="J166" s="173"/>
      <c r="K166" s="174">
        <f>ROUND(E166*J166,2)</f>
        <v>0</v>
      </c>
      <c r="L166" s="174">
        <v>21</v>
      </c>
      <c r="M166" s="174">
        <f>G166*(1+L166/100)</f>
        <v>0</v>
      </c>
      <c r="N166" s="174">
        <v>0</v>
      </c>
      <c r="O166" s="174">
        <f>ROUND(E166*N166,2)</f>
        <v>0</v>
      </c>
      <c r="P166" s="174">
        <v>0</v>
      </c>
      <c r="Q166" s="174">
        <f>ROUND(E166*P166,2)</f>
        <v>0</v>
      </c>
      <c r="R166" s="174" t="s">
        <v>280</v>
      </c>
      <c r="S166" s="174" t="s">
        <v>103</v>
      </c>
      <c r="T166" s="175" t="s">
        <v>115</v>
      </c>
      <c r="U166" s="160">
        <v>0.14699999999999999</v>
      </c>
      <c r="V166" s="160">
        <f>ROUND(E166*U166,2)</f>
        <v>9.92</v>
      </c>
      <c r="W166" s="160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116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5">
      <c r="A167" s="157"/>
      <c r="B167" s="158"/>
      <c r="C167" s="273" t="s">
        <v>281</v>
      </c>
      <c r="D167" s="274"/>
      <c r="E167" s="274"/>
      <c r="F167" s="274"/>
      <c r="G167" s="274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118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5">
      <c r="A168" s="157"/>
      <c r="B168" s="158"/>
      <c r="C168" s="194" t="s">
        <v>282</v>
      </c>
      <c r="D168" s="190"/>
      <c r="E168" s="191">
        <v>67.5</v>
      </c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120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5">
      <c r="A169" s="169">
        <v>33</v>
      </c>
      <c r="B169" s="170" t="s">
        <v>283</v>
      </c>
      <c r="C169" s="186" t="s">
        <v>284</v>
      </c>
      <c r="D169" s="171" t="s">
        <v>123</v>
      </c>
      <c r="E169" s="172">
        <v>67.5</v>
      </c>
      <c r="F169" s="173"/>
      <c r="G169" s="174">
        <f>ROUND(E169*F169,2)</f>
        <v>0</v>
      </c>
      <c r="H169" s="173"/>
      <c r="I169" s="174">
        <f>ROUND(E169*H169,2)</f>
        <v>0</v>
      </c>
      <c r="J169" s="173"/>
      <c r="K169" s="174">
        <f>ROUND(E169*J169,2)</f>
        <v>0</v>
      </c>
      <c r="L169" s="174">
        <v>21</v>
      </c>
      <c r="M169" s="174">
        <f>G169*(1+L169/100)</f>
        <v>0</v>
      </c>
      <c r="N169" s="174">
        <v>0</v>
      </c>
      <c r="O169" s="174">
        <f>ROUND(E169*N169,2)</f>
        <v>0</v>
      </c>
      <c r="P169" s="174">
        <v>0</v>
      </c>
      <c r="Q169" s="174">
        <f>ROUND(E169*P169,2)</f>
        <v>0</v>
      </c>
      <c r="R169" s="174" t="s">
        <v>280</v>
      </c>
      <c r="S169" s="174" t="s">
        <v>103</v>
      </c>
      <c r="T169" s="175" t="s">
        <v>115</v>
      </c>
      <c r="U169" s="160">
        <v>4.5999999999999999E-2</v>
      </c>
      <c r="V169" s="160">
        <f>ROUND(E169*U169,2)</f>
        <v>3.11</v>
      </c>
      <c r="W169" s="160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116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5">
      <c r="A170" s="157"/>
      <c r="B170" s="158"/>
      <c r="C170" s="273" t="s">
        <v>281</v>
      </c>
      <c r="D170" s="274"/>
      <c r="E170" s="274"/>
      <c r="F170" s="274"/>
      <c r="G170" s="274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118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5">
      <c r="A171" s="157"/>
      <c r="B171" s="158"/>
      <c r="C171" s="194" t="s">
        <v>282</v>
      </c>
      <c r="D171" s="190"/>
      <c r="E171" s="191">
        <v>67.5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120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5">
      <c r="A172" s="169">
        <v>34</v>
      </c>
      <c r="B172" s="170" t="s">
        <v>285</v>
      </c>
      <c r="C172" s="186" t="s">
        <v>286</v>
      </c>
      <c r="D172" s="171" t="s">
        <v>113</v>
      </c>
      <c r="E172" s="172">
        <v>37.5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4">
        <v>0</v>
      </c>
      <c r="O172" s="174">
        <f>ROUND(E172*N172,2)</f>
        <v>0</v>
      </c>
      <c r="P172" s="174">
        <v>0</v>
      </c>
      <c r="Q172" s="174">
        <f>ROUND(E172*P172,2)</f>
        <v>0</v>
      </c>
      <c r="R172" s="174" t="s">
        <v>280</v>
      </c>
      <c r="S172" s="174" t="s">
        <v>103</v>
      </c>
      <c r="T172" s="175" t="s">
        <v>115</v>
      </c>
      <c r="U172" s="160">
        <v>3.5000000000000003E-2</v>
      </c>
      <c r="V172" s="160">
        <f>ROUND(E172*U172,2)</f>
        <v>1.31</v>
      </c>
      <c r="W172" s="160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116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5">
      <c r="A173" s="157"/>
      <c r="B173" s="158"/>
      <c r="C173" s="194" t="s">
        <v>287</v>
      </c>
      <c r="D173" s="190"/>
      <c r="E173" s="191">
        <v>37.5</v>
      </c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120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5">
      <c r="A174" s="169">
        <v>35</v>
      </c>
      <c r="B174" s="170" t="s">
        <v>288</v>
      </c>
      <c r="C174" s="186" t="s">
        <v>289</v>
      </c>
      <c r="D174" s="171" t="s">
        <v>113</v>
      </c>
      <c r="E174" s="172">
        <v>37.5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4">
        <v>1.0000000000000001E-5</v>
      </c>
      <c r="O174" s="174">
        <f>ROUND(E174*N174,2)</f>
        <v>0</v>
      </c>
      <c r="P174" s="174">
        <v>0</v>
      </c>
      <c r="Q174" s="174">
        <f>ROUND(E174*P174,2)</f>
        <v>0</v>
      </c>
      <c r="R174" s="174" t="s">
        <v>280</v>
      </c>
      <c r="S174" s="174" t="s">
        <v>103</v>
      </c>
      <c r="T174" s="175" t="s">
        <v>115</v>
      </c>
      <c r="U174" s="160">
        <v>0.218</v>
      </c>
      <c r="V174" s="160">
        <f>ROUND(E174*U174,2)</f>
        <v>8.18</v>
      </c>
      <c r="W174" s="16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116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5">
      <c r="A175" s="157"/>
      <c r="B175" s="158"/>
      <c r="C175" s="262" t="s">
        <v>290</v>
      </c>
      <c r="D175" s="263"/>
      <c r="E175" s="263"/>
      <c r="F175" s="263"/>
      <c r="G175" s="263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166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5">
      <c r="A176" s="157"/>
      <c r="B176" s="158"/>
      <c r="C176" s="194" t="s">
        <v>287</v>
      </c>
      <c r="D176" s="190"/>
      <c r="E176" s="191">
        <v>37.5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120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5">
      <c r="A177" s="176">
        <v>36</v>
      </c>
      <c r="B177" s="177" t="s">
        <v>291</v>
      </c>
      <c r="C177" s="185" t="s">
        <v>292</v>
      </c>
      <c r="D177" s="178" t="s">
        <v>137</v>
      </c>
      <c r="E177" s="179">
        <v>8</v>
      </c>
      <c r="F177" s="180"/>
      <c r="G177" s="181">
        <f>ROUND(E177*F177,2)</f>
        <v>0</v>
      </c>
      <c r="H177" s="180"/>
      <c r="I177" s="181">
        <f>ROUND(E177*H177,2)</f>
        <v>0</v>
      </c>
      <c r="J177" s="180"/>
      <c r="K177" s="181">
        <f>ROUND(E177*J177,2)</f>
        <v>0</v>
      </c>
      <c r="L177" s="181">
        <v>21</v>
      </c>
      <c r="M177" s="181">
        <f>G177*(1+L177/100)</f>
        <v>0</v>
      </c>
      <c r="N177" s="181">
        <v>0</v>
      </c>
      <c r="O177" s="181">
        <f>ROUND(E177*N177,2)</f>
        <v>0</v>
      </c>
      <c r="P177" s="181">
        <v>0</v>
      </c>
      <c r="Q177" s="181">
        <f>ROUND(E177*P177,2)</f>
        <v>0</v>
      </c>
      <c r="R177" s="181" t="s">
        <v>280</v>
      </c>
      <c r="S177" s="181" t="s">
        <v>103</v>
      </c>
      <c r="T177" s="182" t="s">
        <v>115</v>
      </c>
      <c r="U177" s="160">
        <v>0.23</v>
      </c>
      <c r="V177" s="160">
        <f>ROUND(E177*U177,2)</f>
        <v>1.84</v>
      </c>
      <c r="W177" s="160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116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5">
      <c r="A178" s="169">
        <v>37</v>
      </c>
      <c r="B178" s="170" t="s">
        <v>293</v>
      </c>
      <c r="C178" s="186" t="s">
        <v>294</v>
      </c>
      <c r="D178" s="171" t="s">
        <v>123</v>
      </c>
      <c r="E178" s="172">
        <v>67.5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74">
        <v>0</v>
      </c>
      <c r="O178" s="174">
        <f>ROUND(E178*N178,2)</f>
        <v>0</v>
      </c>
      <c r="P178" s="174">
        <v>0</v>
      </c>
      <c r="Q178" s="174">
        <f>ROUND(E178*P178,2)</f>
        <v>0</v>
      </c>
      <c r="R178" s="174"/>
      <c r="S178" s="174" t="s">
        <v>107</v>
      </c>
      <c r="T178" s="175" t="s">
        <v>103</v>
      </c>
      <c r="U178" s="160">
        <v>0.05</v>
      </c>
      <c r="V178" s="160">
        <f>ROUND(E178*U178,2)</f>
        <v>3.38</v>
      </c>
      <c r="W178" s="160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116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5">
      <c r="A179" s="157"/>
      <c r="B179" s="158"/>
      <c r="C179" s="194" t="s">
        <v>282</v>
      </c>
      <c r="D179" s="190"/>
      <c r="E179" s="191">
        <v>67.5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120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5">
      <c r="A180" s="169">
        <v>38</v>
      </c>
      <c r="B180" s="170" t="s">
        <v>295</v>
      </c>
      <c r="C180" s="186" t="s">
        <v>296</v>
      </c>
      <c r="D180" s="171" t="s">
        <v>123</v>
      </c>
      <c r="E180" s="172">
        <v>67.5</v>
      </c>
      <c r="F180" s="173"/>
      <c r="G180" s="174">
        <f>ROUND(E180*F180,2)</f>
        <v>0</v>
      </c>
      <c r="H180" s="173"/>
      <c r="I180" s="174">
        <f>ROUND(E180*H180,2)</f>
        <v>0</v>
      </c>
      <c r="J180" s="173"/>
      <c r="K180" s="174">
        <f>ROUND(E180*J180,2)</f>
        <v>0</v>
      </c>
      <c r="L180" s="174">
        <v>21</v>
      </c>
      <c r="M180" s="174">
        <f>G180*(1+L180/100)</f>
        <v>0</v>
      </c>
      <c r="N180" s="174">
        <v>0</v>
      </c>
      <c r="O180" s="174">
        <f>ROUND(E180*N180,2)</f>
        <v>0</v>
      </c>
      <c r="P180" s="174">
        <v>1E-3</v>
      </c>
      <c r="Q180" s="174">
        <f>ROUND(E180*P180,2)</f>
        <v>7.0000000000000007E-2</v>
      </c>
      <c r="R180" s="174" t="s">
        <v>280</v>
      </c>
      <c r="S180" s="174" t="s">
        <v>103</v>
      </c>
      <c r="T180" s="175" t="s">
        <v>115</v>
      </c>
      <c r="U180" s="160">
        <v>0.255</v>
      </c>
      <c r="V180" s="160">
        <f>ROUND(E180*U180,2)</f>
        <v>17.21</v>
      </c>
      <c r="W180" s="160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116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5">
      <c r="A181" s="157"/>
      <c r="B181" s="158"/>
      <c r="C181" s="194" t="s">
        <v>282</v>
      </c>
      <c r="D181" s="190"/>
      <c r="E181" s="191">
        <v>67.5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120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ht="20.399999999999999" outlineLevel="1" x14ac:dyDescent="0.25">
      <c r="A182" s="169">
        <v>39</v>
      </c>
      <c r="B182" s="170" t="s">
        <v>297</v>
      </c>
      <c r="C182" s="186" t="s">
        <v>298</v>
      </c>
      <c r="D182" s="171" t="s">
        <v>123</v>
      </c>
      <c r="E182" s="172">
        <v>67.5</v>
      </c>
      <c r="F182" s="173"/>
      <c r="G182" s="174">
        <f>ROUND(E182*F182,2)</f>
        <v>0</v>
      </c>
      <c r="H182" s="173"/>
      <c r="I182" s="174">
        <f>ROUND(E182*H182,2)</f>
        <v>0</v>
      </c>
      <c r="J182" s="173"/>
      <c r="K182" s="174">
        <f>ROUND(E182*J182,2)</f>
        <v>0</v>
      </c>
      <c r="L182" s="174">
        <v>21</v>
      </c>
      <c r="M182" s="174">
        <f>G182*(1+L182/100)</f>
        <v>0</v>
      </c>
      <c r="N182" s="174">
        <v>4.0000000000000002E-4</v>
      </c>
      <c r="O182" s="174">
        <f>ROUND(E182*N182,2)</f>
        <v>0.03</v>
      </c>
      <c r="P182" s="174">
        <v>0</v>
      </c>
      <c r="Q182" s="174">
        <f>ROUND(E182*P182,2)</f>
        <v>0</v>
      </c>
      <c r="R182" s="174" t="s">
        <v>280</v>
      </c>
      <c r="S182" s="174" t="s">
        <v>103</v>
      </c>
      <c r="T182" s="175" t="s">
        <v>115</v>
      </c>
      <c r="U182" s="160">
        <v>0.38</v>
      </c>
      <c r="V182" s="160">
        <f>ROUND(E182*U182,2)</f>
        <v>25.65</v>
      </c>
      <c r="W182" s="160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116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5">
      <c r="A183" s="157"/>
      <c r="B183" s="158"/>
      <c r="C183" s="194" t="s">
        <v>282</v>
      </c>
      <c r="D183" s="190"/>
      <c r="E183" s="191">
        <v>67.5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120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ht="20.399999999999999" outlineLevel="1" x14ac:dyDescent="0.25">
      <c r="A184" s="169">
        <v>40</v>
      </c>
      <c r="B184" s="170" t="s">
        <v>299</v>
      </c>
      <c r="C184" s="186" t="s">
        <v>300</v>
      </c>
      <c r="D184" s="171" t="s">
        <v>301</v>
      </c>
      <c r="E184" s="172">
        <v>13.5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21</v>
      </c>
      <c r="M184" s="174">
        <f>G184*(1+L184/100)</f>
        <v>0</v>
      </c>
      <c r="N184" s="174">
        <v>1E-3</v>
      </c>
      <c r="O184" s="174">
        <f>ROUND(E184*N184,2)</f>
        <v>0.01</v>
      </c>
      <c r="P184" s="174">
        <v>0</v>
      </c>
      <c r="Q184" s="174">
        <f>ROUND(E184*P184,2)</f>
        <v>0</v>
      </c>
      <c r="R184" s="174" t="s">
        <v>155</v>
      </c>
      <c r="S184" s="174" t="s">
        <v>103</v>
      </c>
      <c r="T184" s="175" t="s">
        <v>115</v>
      </c>
      <c r="U184" s="160">
        <v>0</v>
      </c>
      <c r="V184" s="160">
        <f>ROUND(E184*U184,2)</f>
        <v>0</v>
      </c>
      <c r="W184" s="160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156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5">
      <c r="A185" s="157"/>
      <c r="B185" s="158"/>
      <c r="C185" s="194" t="s">
        <v>302</v>
      </c>
      <c r="D185" s="190"/>
      <c r="E185" s="191">
        <v>13.5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120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ht="20.399999999999999" outlineLevel="1" x14ac:dyDescent="0.25">
      <c r="A186" s="169">
        <v>41</v>
      </c>
      <c r="B186" s="170" t="s">
        <v>303</v>
      </c>
      <c r="C186" s="186" t="s">
        <v>304</v>
      </c>
      <c r="D186" s="171" t="s">
        <v>123</v>
      </c>
      <c r="E186" s="172">
        <v>74.25</v>
      </c>
      <c r="F186" s="173"/>
      <c r="G186" s="174">
        <f>ROUND(E186*F186,2)</f>
        <v>0</v>
      </c>
      <c r="H186" s="173"/>
      <c r="I186" s="174">
        <f>ROUND(E186*H186,2)</f>
        <v>0</v>
      </c>
      <c r="J186" s="173"/>
      <c r="K186" s="174">
        <f>ROUND(E186*J186,2)</f>
        <v>0</v>
      </c>
      <c r="L186" s="174">
        <v>21</v>
      </c>
      <c r="M186" s="174">
        <f>G186*(1+L186/100)</f>
        <v>0</v>
      </c>
      <c r="N186" s="174">
        <v>2.7599999999999999E-3</v>
      </c>
      <c r="O186" s="174">
        <f>ROUND(E186*N186,2)</f>
        <v>0.2</v>
      </c>
      <c r="P186" s="174">
        <v>0</v>
      </c>
      <c r="Q186" s="174">
        <f>ROUND(E186*P186,2)</f>
        <v>0</v>
      </c>
      <c r="R186" s="174" t="s">
        <v>155</v>
      </c>
      <c r="S186" s="174" t="s">
        <v>103</v>
      </c>
      <c r="T186" s="175" t="s">
        <v>115</v>
      </c>
      <c r="U186" s="160">
        <v>0</v>
      </c>
      <c r="V186" s="160">
        <f>ROUND(E186*U186,2)</f>
        <v>0</v>
      </c>
      <c r="W186" s="160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156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5">
      <c r="A187" s="157"/>
      <c r="B187" s="158"/>
      <c r="C187" s="262" t="s">
        <v>305</v>
      </c>
      <c r="D187" s="263"/>
      <c r="E187" s="263"/>
      <c r="F187" s="263"/>
      <c r="G187" s="263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166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5">
      <c r="A188" s="157"/>
      <c r="B188" s="158"/>
      <c r="C188" s="271" t="s">
        <v>306</v>
      </c>
      <c r="D188" s="272"/>
      <c r="E188" s="272"/>
      <c r="F188" s="272"/>
      <c r="G188" s="272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166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5">
      <c r="A189" s="157"/>
      <c r="B189" s="158"/>
      <c r="C189" s="271" t="s">
        <v>307</v>
      </c>
      <c r="D189" s="272"/>
      <c r="E189" s="272"/>
      <c r="F189" s="272"/>
      <c r="G189" s="272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166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5">
      <c r="A190" s="157"/>
      <c r="B190" s="158"/>
      <c r="C190" s="271" t="s">
        <v>308</v>
      </c>
      <c r="D190" s="272"/>
      <c r="E190" s="272"/>
      <c r="F190" s="272"/>
      <c r="G190" s="272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166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5">
      <c r="A191" s="157"/>
      <c r="B191" s="158"/>
      <c r="C191" s="194" t="s">
        <v>309</v>
      </c>
      <c r="D191" s="190"/>
      <c r="E191" s="191">
        <v>74.25</v>
      </c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120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ht="20.399999999999999" outlineLevel="1" x14ac:dyDescent="0.25">
      <c r="A192" s="169">
        <v>42</v>
      </c>
      <c r="B192" s="170" t="s">
        <v>310</v>
      </c>
      <c r="C192" s="186" t="s">
        <v>311</v>
      </c>
      <c r="D192" s="171" t="s">
        <v>301</v>
      </c>
      <c r="E192" s="172">
        <v>303.75</v>
      </c>
      <c r="F192" s="173"/>
      <c r="G192" s="174">
        <f>ROUND(E192*F192,2)</f>
        <v>0</v>
      </c>
      <c r="H192" s="173"/>
      <c r="I192" s="174">
        <f>ROUND(E192*H192,2)</f>
        <v>0</v>
      </c>
      <c r="J192" s="173"/>
      <c r="K192" s="174">
        <f>ROUND(E192*J192,2)</f>
        <v>0</v>
      </c>
      <c r="L192" s="174">
        <v>21</v>
      </c>
      <c r="M192" s="174">
        <f>G192*(1+L192/100)</f>
        <v>0</v>
      </c>
      <c r="N192" s="174">
        <v>1E-3</v>
      </c>
      <c r="O192" s="174">
        <f>ROUND(E192*N192,2)</f>
        <v>0.3</v>
      </c>
      <c r="P192" s="174">
        <v>0</v>
      </c>
      <c r="Q192" s="174">
        <f>ROUND(E192*P192,2)</f>
        <v>0</v>
      </c>
      <c r="R192" s="174" t="s">
        <v>155</v>
      </c>
      <c r="S192" s="174" t="s">
        <v>103</v>
      </c>
      <c r="T192" s="175" t="s">
        <v>115</v>
      </c>
      <c r="U192" s="160">
        <v>0</v>
      </c>
      <c r="V192" s="160">
        <f>ROUND(E192*U192,2)</f>
        <v>0</v>
      </c>
      <c r="W192" s="160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156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5">
      <c r="A193" s="157"/>
      <c r="B193" s="158"/>
      <c r="C193" s="194" t="s">
        <v>312</v>
      </c>
      <c r="D193" s="190"/>
      <c r="E193" s="191">
        <v>303.75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120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5">
      <c r="A194" s="169">
        <v>43</v>
      </c>
      <c r="B194" s="170" t="s">
        <v>313</v>
      </c>
      <c r="C194" s="186" t="s">
        <v>314</v>
      </c>
      <c r="D194" s="171" t="s">
        <v>133</v>
      </c>
      <c r="E194" s="172">
        <v>0.54954999999999998</v>
      </c>
      <c r="F194" s="173"/>
      <c r="G194" s="174">
        <f>ROUND(E194*F194,2)</f>
        <v>0</v>
      </c>
      <c r="H194" s="173"/>
      <c r="I194" s="174">
        <f>ROUND(E194*H194,2)</f>
        <v>0</v>
      </c>
      <c r="J194" s="173"/>
      <c r="K194" s="174">
        <f>ROUND(E194*J194,2)</f>
        <v>0</v>
      </c>
      <c r="L194" s="174">
        <v>21</v>
      </c>
      <c r="M194" s="174">
        <f>G194*(1+L194/100)</f>
        <v>0</v>
      </c>
      <c r="N194" s="174">
        <v>0</v>
      </c>
      <c r="O194" s="174">
        <f>ROUND(E194*N194,2)</f>
        <v>0</v>
      </c>
      <c r="P194" s="174">
        <v>0</v>
      </c>
      <c r="Q194" s="174">
        <f>ROUND(E194*P194,2)</f>
        <v>0</v>
      </c>
      <c r="R194" s="174" t="s">
        <v>280</v>
      </c>
      <c r="S194" s="174" t="s">
        <v>103</v>
      </c>
      <c r="T194" s="175" t="s">
        <v>115</v>
      </c>
      <c r="U194" s="160">
        <v>1.1020000000000001</v>
      </c>
      <c r="V194" s="160">
        <f>ROUND(E194*U194,2)</f>
        <v>0.61</v>
      </c>
      <c r="W194" s="160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172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5">
      <c r="A195" s="157"/>
      <c r="B195" s="158"/>
      <c r="C195" s="273" t="s">
        <v>315</v>
      </c>
      <c r="D195" s="274"/>
      <c r="E195" s="274"/>
      <c r="F195" s="274"/>
      <c r="G195" s="274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118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x14ac:dyDescent="0.25">
      <c r="A196" s="163" t="s">
        <v>98</v>
      </c>
      <c r="B196" s="164" t="s">
        <v>68</v>
      </c>
      <c r="C196" s="184" t="s">
        <v>69</v>
      </c>
      <c r="D196" s="165"/>
      <c r="E196" s="166"/>
      <c r="F196" s="167"/>
      <c r="G196" s="167">
        <f>SUMIF(AG197:AG198,"&lt;&gt;NOR",G197:G198)</f>
        <v>0</v>
      </c>
      <c r="H196" s="167"/>
      <c r="I196" s="167">
        <f>SUM(I197:I198)</f>
        <v>0</v>
      </c>
      <c r="J196" s="167"/>
      <c r="K196" s="167">
        <f>SUM(K197:K198)</f>
        <v>0</v>
      </c>
      <c r="L196" s="167"/>
      <c r="M196" s="167">
        <f>SUM(M197:M198)</f>
        <v>0</v>
      </c>
      <c r="N196" s="167"/>
      <c r="O196" s="167">
        <f>SUM(O197:O198)</f>
        <v>8.2200000000000006</v>
      </c>
      <c r="P196" s="167"/>
      <c r="Q196" s="167">
        <f>SUM(Q197:Q198)</f>
        <v>0</v>
      </c>
      <c r="R196" s="167"/>
      <c r="S196" s="167"/>
      <c r="T196" s="168"/>
      <c r="U196" s="162"/>
      <c r="V196" s="162">
        <f>SUM(V197:V198)</f>
        <v>0</v>
      </c>
      <c r="W196" s="162"/>
      <c r="AG196" t="s">
        <v>99</v>
      </c>
    </row>
    <row r="197" spans="1:60" outlineLevel="1" x14ac:dyDescent="0.25">
      <c r="A197" s="176">
        <v>44</v>
      </c>
      <c r="B197" s="177" t="s">
        <v>316</v>
      </c>
      <c r="C197" s="185" t="s">
        <v>317</v>
      </c>
      <c r="D197" s="178" t="s">
        <v>113</v>
      </c>
      <c r="E197" s="179">
        <v>30</v>
      </c>
      <c r="F197" s="180"/>
      <c r="G197" s="181">
        <f>ROUND(E197*F197,2)</f>
        <v>0</v>
      </c>
      <c r="H197" s="180"/>
      <c r="I197" s="181">
        <f>ROUND(E197*H197,2)</f>
        <v>0</v>
      </c>
      <c r="J197" s="180"/>
      <c r="K197" s="181">
        <f>ROUND(E197*J197,2)</f>
        <v>0</v>
      </c>
      <c r="L197" s="181">
        <v>21</v>
      </c>
      <c r="M197" s="181">
        <f>G197*(1+L197/100)</f>
        <v>0</v>
      </c>
      <c r="N197" s="181">
        <v>0.27399000000000001</v>
      </c>
      <c r="O197" s="181">
        <f>ROUND(E197*N197,2)</f>
        <v>8.2200000000000006</v>
      </c>
      <c r="P197" s="181">
        <v>0</v>
      </c>
      <c r="Q197" s="181">
        <f>ROUND(E197*P197,2)</f>
        <v>0</v>
      </c>
      <c r="R197" s="181"/>
      <c r="S197" s="181" t="s">
        <v>107</v>
      </c>
      <c r="T197" s="182" t="s">
        <v>318</v>
      </c>
      <c r="U197" s="160">
        <v>0</v>
      </c>
      <c r="V197" s="160">
        <f>ROUND(E197*U197,2)</f>
        <v>0</v>
      </c>
      <c r="W197" s="16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319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5">
      <c r="A198" s="169">
        <v>45</v>
      </c>
      <c r="B198" s="170" t="s">
        <v>320</v>
      </c>
      <c r="C198" s="186" t="s">
        <v>321</v>
      </c>
      <c r="D198" s="171" t="s">
        <v>106</v>
      </c>
      <c r="E198" s="172">
        <v>1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21</v>
      </c>
      <c r="M198" s="174">
        <f>G198*(1+L198/100)</f>
        <v>0</v>
      </c>
      <c r="N198" s="174">
        <v>0</v>
      </c>
      <c r="O198" s="174">
        <f>ROUND(E198*N198,2)</f>
        <v>0</v>
      </c>
      <c r="P198" s="174">
        <v>0</v>
      </c>
      <c r="Q198" s="174">
        <f>ROUND(E198*P198,2)</f>
        <v>0</v>
      </c>
      <c r="R198" s="174"/>
      <c r="S198" s="174" t="s">
        <v>107</v>
      </c>
      <c r="T198" s="175" t="s">
        <v>104</v>
      </c>
      <c r="U198" s="160">
        <v>0</v>
      </c>
      <c r="V198" s="160">
        <f>ROUND(E198*U198,2)</f>
        <v>0</v>
      </c>
      <c r="W198" s="160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319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x14ac:dyDescent="0.25">
      <c r="A199" s="5"/>
      <c r="B199" s="6"/>
      <c r="C199" s="187"/>
      <c r="D199" s="8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AE199">
        <v>15</v>
      </c>
      <c r="AF199">
        <v>21</v>
      </c>
    </row>
    <row r="200" spans="1:60" x14ac:dyDescent="0.25">
      <c r="A200" s="153"/>
      <c r="B200" s="154" t="s">
        <v>29</v>
      </c>
      <c r="C200" s="188"/>
      <c r="D200" s="155"/>
      <c r="E200" s="156"/>
      <c r="F200" s="156"/>
      <c r="G200" s="183">
        <f>G8+G19+G40+G46+G49+G56+G165+G196</f>
        <v>0</v>
      </c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AE200">
        <f>SUMIF(L7:L198,AE199,G7:G198)</f>
        <v>0</v>
      </c>
      <c r="AF200">
        <f>SUMIF(L7:L198,AF199,G7:G198)</f>
        <v>0</v>
      </c>
      <c r="AG200" t="s">
        <v>108</v>
      </c>
    </row>
    <row r="201" spans="1:60" x14ac:dyDescent="0.25">
      <c r="C201" s="189"/>
      <c r="D201" s="141"/>
      <c r="AG201" t="s">
        <v>109</v>
      </c>
    </row>
    <row r="202" spans="1:60" x14ac:dyDescent="0.25">
      <c r="D202" s="141"/>
    </row>
    <row r="203" spans="1:60" x14ac:dyDescent="0.25">
      <c r="D203" s="141"/>
    </row>
    <row r="204" spans="1:60" x14ac:dyDescent="0.25">
      <c r="D204" s="141"/>
    </row>
    <row r="205" spans="1:60" x14ac:dyDescent="0.25">
      <c r="D205" s="141"/>
    </row>
    <row r="206" spans="1:60" x14ac:dyDescent="0.25">
      <c r="D206" s="141"/>
    </row>
    <row r="207" spans="1:60" x14ac:dyDescent="0.25">
      <c r="D207" s="141"/>
    </row>
    <row r="208" spans="1:60" x14ac:dyDescent="0.25">
      <c r="D208" s="141"/>
    </row>
    <row r="209" spans="4:4" x14ac:dyDescent="0.25">
      <c r="D209" s="141"/>
    </row>
    <row r="210" spans="4:4" x14ac:dyDescent="0.25">
      <c r="D210" s="141"/>
    </row>
    <row r="211" spans="4:4" x14ac:dyDescent="0.25">
      <c r="D211" s="141"/>
    </row>
    <row r="212" spans="4:4" x14ac:dyDescent="0.25">
      <c r="D212" s="141"/>
    </row>
    <row r="213" spans="4:4" x14ac:dyDescent="0.25">
      <c r="D213" s="141"/>
    </row>
    <row r="214" spans="4:4" x14ac:dyDescent="0.25">
      <c r="D214" s="141"/>
    </row>
    <row r="215" spans="4:4" x14ac:dyDescent="0.25">
      <c r="D215" s="141"/>
    </row>
    <row r="216" spans="4:4" x14ac:dyDescent="0.25">
      <c r="D216" s="141"/>
    </row>
    <row r="217" spans="4:4" x14ac:dyDescent="0.25">
      <c r="D217" s="141"/>
    </row>
    <row r="218" spans="4:4" x14ac:dyDescent="0.25">
      <c r="D218" s="141"/>
    </row>
    <row r="219" spans="4:4" x14ac:dyDescent="0.25">
      <c r="D219" s="141"/>
    </row>
    <row r="220" spans="4:4" x14ac:dyDescent="0.25">
      <c r="D220" s="141"/>
    </row>
    <row r="221" spans="4:4" x14ac:dyDescent="0.25">
      <c r="D221" s="141"/>
    </row>
    <row r="222" spans="4:4" x14ac:dyDescent="0.25">
      <c r="D222" s="141"/>
    </row>
    <row r="223" spans="4:4" x14ac:dyDescent="0.25">
      <c r="D223" s="141"/>
    </row>
    <row r="224" spans="4:4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sheetProtection algorithmName="SHA-512" hashValue="C4F9J3kej6pqmeTZyrnH8HEVlf+NTfReGQoQ7SIGPVom3IgaiSrd5BARhdlz9E2oGD8jdSjBuOP8+P+290j7vw==" saltValue="7WoWSTlFMhL/mjgsnhojTw==" spinCount="100000" sheet="1"/>
  <mergeCells count="119">
    <mergeCell ref="C187:G187"/>
    <mergeCell ref="C188:G188"/>
    <mergeCell ref="C189:G189"/>
    <mergeCell ref="C190:G190"/>
    <mergeCell ref="C195:G195"/>
    <mergeCell ref="C161:G161"/>
    <mergeCell ref="C162:G162"/>
    <mergeCell ref="C164:G164"/>
    <mergeCell ref="C167:G167"/>
    <mergeCell ref="C170:G170"/>
    <mergeCell ref="C175:G175"/>
    <mergeCell ref="C155:G155"/>
    <mergeCell ref="C156:G156"/>
    <mergeCell ref="C157:G157"/>
    <mergeCell ref="C158:G158"/>
    <mergeCell ref="C159:G159"/>
    <mergeCell ref="C160:G160"/>
    <mergeCell ref="C148:G148"/>
    <mergeCell ref="C149:G149"/>
    <mergeCell ref="C150:G150"/>
    <mergeCell ref="C151:G151"/>
    <mergeCell ref="C152:G152"/>
    <mergeCell ref="C153:G153"/>
    <mergeCell ref="C140:G140"/>
    <mergeCell ref="C142:G142"/>
    <mergeCell ref="C143:G143"/>
    <mergeCell ref="C144:G144"/>
    <mergeCell ref="C145:G145"/>
    <mergeCell ref="C146:G146"/>
    <mergeCell ref="C133:G133"/>
    <mergeCell ref="C135:G135"/>
    <mergeCell ref="C136:G136"/>
    <mergeCell ref="C137:G137"/>
    <mergeCell ref="C138:G138"/>
    <mergeCell ref="C139:G139"/>
    <mergeCell ref="C126:G126"/>
    <mergeCell ref="C128:G128"/>
    <mergeCell ref="C129:G129"/>
    <mergeCell ref="C130:G130"/>
    <mergeCell ref="C131:G131"/>
    <mergeCell ref="C132:G132"/>
    <mergeCell ref="C119:G119"/>
    <mergeCell ref="C121:G121"/>
    <mergeCell ref="C122:G122"/>
    <mergeCell ref="C123:G123"/>
    <mergeCell ref="C124:G124"/>
    <mergeCell ref="C125:G125"/>
    <mergeCell ref="C112:G112"/>
    <mergeCell ref="C113:G113"/>
    <mergeCell ref="C114:G114"/>
    <mergeCell ref="C115:G115"/>
    <mergeCell ref="C117:G117"/>
    <mergeCell ref="C118:G118"/>
    <mergeCell ref="C105:G105"/>
    <mergeCell ref="C106:G106"/>
    <mergeCell ref="C108:G108"/>
    <mergeCell ref="C109:G109"/>
    <mergeCell ref="C110:G110"/>
    <mergeCell ref="C111:G111"/>
    <mergeCell ref="C98:G98"/>
    <mergeCell ref="C99:G99"/>
    <mergeCell ref="C100:G100"/>
    <mergeCell ref="C102:G102"/>
    <mergeCell ref="C103:G103"/>
    <mergeCell ref="C104:G104"/>
    <mergeCell ref="C91:G91"/>
    <mergeCell ref="C92:G92"/>
    <mergeCell ref="C94:G94"/>
    <mergeCell ref="C95:G95"/>
    <mergeCell ref="C96:G96"/>
    <mergeCell ref="C97:G97"/>
    <mergeCell ref="C85:G85"/>
    <mergeCell ref="C86:G86"/>
    <mergeCell ref="C87:G87"/>
    <mergeCell ref="C88:G88"/>
    <mergeCell ref="C89:G89"/>
    <mergeCell ref="C90:G90"/>
    <mergeCell ref="C78:G78"/>
    <mergeCell ref="C80:G80"/>
    <mergeCell ref="C81:G81"/>
    <mergeCell ref="C82:G82"/>
    <mergeCell ref="C83:G83"/>
    <mergeCell ref="C84:G84"/>
    <mergeCell ref="C72:G72"/>
    <mergeCell ref="C73:G73"/>
    <mergeCell ref="C74:G74"/>
    <mergeCell ref="C75:G75"/>
    <mergeCell ref="C76:G76"/>
    <mergeCell ref="C77:G77"/>
    <mergeCell ref="C65:G65"/>
    <mergeCell ref="C67:G67"/>
    <mergeCell ref="C68:G68"/>
    <mergeCell ref="C69:G69"/>
    <mergeCell ref="C70:G70"/>
    <mergeCell ref="C71:G71"/>
    <mergeCell ref="C59:G59"/>
    <mergeCell ref="C60:G60"/>
    <mergeCell ref="C61:G61"/>
    <mergeCell ref="C62:G62"/>
    <mergeCell ref="C63:G63"/>
    <mergeCell ref="C64:G64"/>
    <mergeCell ref="C51:G51"/>
    <mergeCell ref="C52:G52"/>
    <mergeCell ref="C53:G53"/>
    <mergeCell ref="C54:G54"/>
    <mergeCell ref="C55:G55"/>
    <mergeCell ref="C58:G58"/>
    <mergeCell ref="C29:G29"/>
    <mergeCell ref="C32:G32"/>
    <mergeCell ref="C43:G43"/>
    <mergeCell ref="C44:G44"/>
    <mergeCell ref="C45:G45"/>
    <mergeCell ref="C48:G48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01 1 Naklady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Naklady'!Názvy_tisku</vt:lpstr>
      <vt:lpstr>'1 1 Pol'!Názvy_tisku</vt:lpstr>
      <vt:lpstr>oadresa</vt:lpstr>
      <vt:lpstr>Stavba!Objednatel</vt:lpstr>
      <vt:lpstr>Stavba!Objekt</vt:lpstr>
      <vt:lpstr>'01 1 Naklady'!Oblast_tisku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Jarda</cp:lastModifiedBy>
  <cp:lastPrinted>2017-03-02T07:05:15Z</cp:lastPrinted>
  <dcterms:created xsi:type="dcterms:W3CDTF">2009-04-08T07:15:50Z</dcterms:created>
  <dcterms:modified xsi:type="dcterms:W3CDTF">2018-01-22T06:58:30Z</dcterms:modified>
</cp:coreProperties>
</file>